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edor\Desktop\ROZPOČET\2023\Franta\"/>
    </mc:Choice>
  </mc:AlternateContent>
  <bookViews>
    <workbookView xWindow="0" yWindow="0" windowWidth="28770" windowHeight="13125" activeTab="3"/>
  </bookViews>
  <sheets>
    <sheet name="Rekapitulace stavby" sheetId="1" r:id="rId1"/>
    <sheet name="SO 01 - Oprava odvodnění,..." sheetId="2" r:id="rId2"/>
    <sheet name="SO 02 - Oprava železniční..." sheetId="3" r:id="rId3"/>
    <sheet name="VON - Oprava traťového ús..." sheetId="4" r:id="rId4"/>
  </sheets>
  <definedNames>
    <definedName name="_xlnm._FilterDatabase" localSheetId="1" hidden="1">'SO 01 - Oprava odvodnění,...'!$C$118:$K$154</definedName>
    <definedName name="_xlnm._FilterDatabase" localSheetId="2" hidden="1">'SO 02 - Oprava železniční...'!$C$118:$K$207</definedName>
    <definedName name="_xlnm._FilterDatabase" localSheetId="3" hidden="1">'VON - Oprava traťového ús...'!$C$116:$K$132</definedName>
    <definedName name="_xlnm.Print_Titles" localSheetId="0">'Rekapitulace stavby'!$92:$92</definedName>
    <definedName name="_xlnm.Print_Titles" localSheetId="1">'SO 01 - Oprava odvodnění,...'!$118:$118</definedName>
    <definedName name="_xlnm.Print_Titles" localSheetId="2">'SO 02 - Oprava železniční...'!$118:$118</definedName>
    <definedName name="_xlnm.Print_Titles" localSheetId="3">'VON - Oprava traťového ús...'!$116:$116</definedName>
    <definedName name="_xlnm.Print_Area" localSheetId="0">'Rekapitulace stavby'!$D$4:$AO$76,'Rekapitulace stavby'!$C$82:$AQ$98</definedName>
    <definedName name="_xlnm.Print_Area" localSheetId="1">'SO 01 - Oprava odvodnění,...'!$C$82:$J$100,'SO 01 - Oprava odvodnění,...'!$C$106:$K$154</definedName>
    <definedName name="_xlnm.Print_Area" localSheetId="2">'SO 02 - Oprava železniční...'!$C$82:$J$100,'SO 02 - Oprava železniční...'!$C$106:$K$207</definedName>
    <definedName name="_xlnm.Print_Area" localSheetId="3">'VON - Oprava traťového ús...'!$C$82:$J$98,'VON - Oprava traťového ús...'!$C$104:$K$132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F113" i="4"/>
  <c r="F111" i="4"/>
  <c r="E109" i="4"/>
  <c r="F91" i="4"/>
  <c r="F89" i="4"/>
  <c r="E87" i="4"/>
  <c r="J24" i="4"/>
  <c r="E24" i="4"/>
  <c r="J114" i="4" s="1"/>
  <c r="J23" i="4"/>
  <c r="J21" i="4"/>
  <c r="E21" i="4"/>
  <c r="J91" i="4"/>
  <c r="J20" i="4"/>
  <c r="J18" i="4"/>
  <c r="E18" i="4"/>
  <c r="F114" i="4"/>
  <c r="J17" i="4"/>
  <c r="J12" i="4"/>
  <c r="J111" i="4" s="1"/>
  <c r="E7" i="4"/>
  <c r="E107" i="4"/>
  <c r="J37" i="3"/>
  <c r="J36" i="3"/>
  <c r="AY96" i="1"/>
  <c r="J35" i="3"/>
  <c r="AX96" i="1" s="1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3" i="3"/>
  <c r="BH183" i="3"/>
  <c r="BG183" i="3"/>
  <c r="BF183" i="3"/>
  <c r="T183" i="3"/>
  <c r="R183" i="3"/>
  <c r="P183" i="3"/>
  <c r="BI178" i="3"/>
  <c r="BH178" i="3"/>
  <c r="BG178" i="3"/>
  <c r="BF178" i="3"/>
  <c r="T178" i="3"/>
  <c r="R178" i="3"/>
  <c r="P178" i="3"/>
  <c r="BI172" i="3"/>
  <c r="BH172" i="3"/>
  <c r="BG172" i="3"/>
  <c r="BF172" i="3"/>
  <c r="T172" i="3"/>
  <c r="R172" i="3"/>
  <c r="P172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116" i="3" s="1"/>
  <c r="J23" i="3"/>
  <c r="J21" i="3"/>
  <c r="E21" i="3"/>
  <c r="J91" i="3"/>
  <c r="J20" i="3"/>
  <c r="J18" i="3"/>
  <c r="E18" i="3"/>
  <c r="F92" i="3" s="1"/>
  <c r="J17" i="3"/>
  <c r="J12" i="3"/>
  <c r="J113" i="3" s="1"/>
  <c r="E7" i="3"/>
  <c r="E85" i="3"/>
  <c r="J37" i="2"/>
  <c r="J36" i="2"/>
  <c r="AY95" i="1"/>
  <c r="J35" i="2"/>
  <c r="AX95" i="1" s="1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3" i="2"/>
  <c r="BH143" i="2"/>
  <c r="BG143" i="2"/>
  <c r="BF143" i="2"/>
  <c r="J34" i="2" s="1"/>
  <c r="T143" i="2"/>
  <c r="R143" i="2"/>
  <c r="P143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2" i="2"/>
  <c r="BH122" i="2"/>
  <c r="BG122" i="2"/>
  <c r="F35" i="2" s="1"/>
  <c r="BB95" i="1" s="1"/>
  <c r="BF122" i="2"/>
  <c r="T122" i="2"/>
  <c r="R122" i="2"/>
  <c r="P122" i="2"/>
  <c r="F115" i="2"/>
  <c r="F113" i="2"/>
  <c r="E111" i="2"/>
  <c r="F91" i="2"/>
  <c r="F89" i="2"/>
  <c r="E87" i="2"/>
  <c r="J24" i="2"/>
  <c r="E24" i="2"/>
  <c r="J116" i="2" s="1"/>
  <c r="J23" i="2"/>
  <c r="J21" i="2"/>
  <c r="E21" i="2"/>
  <c r="J91" i="2" s="1"/>
  <c r="J20" i="2"/>
  <c r="J18" i="2"/>
  <c r="E18" i="2"/>
  <c r="F116" i="2"/>
  <c r="J17" i="2"/>
  <c r="J12" i="2"/>
  <c r="J113" i="2"/>
  <c r="E7" i="2"/>
  <c r="E109" i="2" s="1"/>
  <c r="L90" i="1"/>
  <c r="AM90" i="1"/>
  <c r="AM89" i="1"/>
  <c r="L89" i="1"/>
  <c r="AM87" i="1"/>
  <c r="L87" i="1"/>
  <c r="L85" i="1"/>
  <c r="L84" i="1"/>
  <c r="BK156" i="3"/>
  <c r="BK125" i="2"/>
  <c r="BK130" i="3"/>
  <c r="J132" i="3"/>
  <c r="BK196" i="3"/>
  <c r="J152" i="3"/>
  <c r="BK122" i="2"/>
  <c r="BK128" i="2"/>
  <c r="J154" i="2"/>
  <c r="BK124" i="3"/>
  <c r="J178" i="3"/>
  <c r="J126" i="3"/>
  <c r="J122" i="3"/>
  <c r="BK154" i="3"/>
  <c r="J146" i="3"/>
  <c r="J206" i="3"/>
  <c r="J124" i="3"/>
  <c r="BK121" i="4"/>
  <c r="J128" i="2"/>
  <c r="J124" i="2"/>
  <c r="J148" i="3"/>
  <c r="J183" i="3"/>
  <c r="J160" i="3"/>
  <c r="J137" i="3"/>
  <c r="J156" i="3"/>
  <c r="J129" i="4"/>
  <c r="BK126" i="2"/>
  <c r="J126" i="2"/>
  <c r="BK200" i="3"/>
  <c r="J193" i="3"/>
  <c r="BK206" i="3"/>
  <c r="BK204" i="3"/>
  <c r="BK148" i="3"/>
  <c r="J140" i="3"/>
  <c r="BK143" i="3"/>
  <c r="BK129" i="4"/>
  <c r="J125" i="4"/>
  <c r="J146" i="2"/>
  <c r="BK138" i="2"/>
  <c r="BK154" i="2"/>
  <c r="BK137" i="3"/>
  <c r="BK146" i="3"/>
  <c r="BK158" i="3"/>
  <c r="BK188" i="3"/>
  <c r="J191" i="3"/>
  <c r="J128" i="3"/>
  <c r="J200" i="3"/>
  <c r="J131" i="4"/>
  <c r="J128" i="4"/>
  <c r="J138" i="2"/>
  <c r="BK146" i="2"/>
  <c r="BK124" i="2"/>
  <c r="AS94" i="1"/>
  <c r="BK172" i="3"/>
  <c r="J134" i="3"/>
  <c r="BK178" i="3"/>
  <c r="BK134" i="3"/>
  <c r="BK122" i="3"/>
  <c r="BK126" i="4"/>
  <c r="J143" i="2"/>
  <c r="BK148" i="2"/>
  <c r="J125" i="2"/>
  <c r="J196" i="3"/>
  <c r="J154" i="3"/>
  <c r="J204" i="3"/>
  <c r="BK126" i="3"/>
  <c r="BK125" i="4"/>
  <c r="J119" i="4"/>
  <c r="BK135" i="2"/>
  <c r="BK166" i="3"/>
  <c r="BK128" i="3"/>
  <c r="J158" i="3"/>
  <c r="J198" i="3"/>
  <c r="BK128" i="4"/>
  <c r="J148" i="2"/>
  <c r="BK198" i="3"/>
  <c r="BK202" i="3"/>
  <c r="J188" i="3"/>
  <c r="BK132" i="3"/>
  <c r="BK191" i="3"/>
  <c r="J126" i="4"/>
  <c r="BK119" i="4"/>
  <c r="J135" i="2"/>
  <c r="BK143" i="2"/>
  <c r="J122" i="2"/>
  <c r="J163" i="3"/>
  <c r="BK152" i="3"/>
  <c r="BK150" i="3"/>
  <c r="J172" i="3"/>
  <c r="BK163" i="3"/>
  <c r="J189" i="3"/>
  <c r="BK160" i="3"/>
  <c r="J123" i="4"/>
  <c r="BK123" i="4"/>
  <c r="F37" i="2"/>
  <c r="J202" i="3"/>
  <c r="J130" i="3"/>
  <c r="J150" i="3"/>
  <c r="J166" i="3"/>
  <c r="BK193" i="3"/>
  <c r="BK140" i="3"/>
  <c r="J143" i="3"/>
  <c r="BK183" i="3"/>
  <c r="BK189" i="3"/>
  <c r="BK131" i="4"/>
  <c r="J121" i="4"/>
  <c r="T121" i="2" l="1"/>
  <c r="T120" i="2" s="1"/>
  <c r="P165" i="3"/>
  <c r="BK121" i="3"/>
  <c r="J121" i="3"/>
  <c r="J98" i="3" s="1"/>
  <c r="BK121" i="2"/>
  <c r="J121" i="2" s="1"/>
  <c r="J98" i="2" s="1"/>
  <c r="P134" i="2"/>
  <c r="P121" i="3"/>
  <c r="P120" i="3"/>
  <c r="P119" i="3" s="1"/>
  <c r="AU96" i="1" s="1"/>
  <c r="R121" i="2"/>
  <c r="R120" i="2"/>
  <c r="T165" i="3"/>
  <c r="P121" i="2"/>
  <c r="P120" i="2"/>
  <c r="R121" i="3"/>
  <c r="R120" i="3" s="1"/>
  <c r="BK165" i="3"/>
  <c r="J165" i="3"/>
  <c r="J99" i="3"/>
  <c r="BK118" i="4"/>
  <c r="J118" i="4" s="1"/>
  <c r="J97" i="4" s="1"/>
  <c r="R134" i="2"/>
  <c r="R165" i="3"/>
  <c r="R118" i="4"/>
  <c r="R117" i="4" s="1"/>
  <c r="T134" i="2"/>
  <c r="T121" i="3"/>
  <c r="T120" i="3"/>
  <c r="T119" i="3"/>
  <c r="T118" i="4"/>
  <c r="T117" i="4" s="1"/>
  <c r="BK134" i="2"/>
  <c r="J134" i="2" s="1"/>
  <c r="J99" i="2" s="1"/>
  <c r="P118" i="4"/>
  <c r="P117" i="4" s="1"/>
  <c r="AU97" i="1" s="1"/>
  <c r="BK120" i="3"/>
  <c r="J120" i="3" s="1"/>
  <c r="J97" i="3" s="1"/>
  <c r="E85" i="4"/>
  <c r="J89" i="4"/>
  <c r="J92" i="4"/>
  <c r="J113" i="4"/>
  <c r="BE119" i="4"/>
  <c r="BE126" i="4"/>
  <c r="BE129" i="4"/>
  <c r="F92" i="4"/>
  <c r="BE123" i="4"/>
  <c r="BE125" i="4"/>
  <c r="BE121" i="4"/>
  <c r="BE128" i="4"/>
  <c r="BE131" i="4"/>
  <c r="BK120" i="2"/>
  <c r="J120" i="2" s="1"/>
  <c r="J97" i="2" s="1"/>
  <c r="J89" i="3"/>
  <c r="E109" i="3"/>
  <c r="J115" i="3"/>
  <c r="BE122" i="3"/>
  <c r="BE130" i="3"/>
  <c r="BE132" i="3"/>
  <c r="BE160" i="3"/>
  <c r="BE134" i="3"/>
  <c r="BE150" i="3"/>
  <c r="BE154" i="3"/>
  <c r="BE148" i="3"/>
  <c r="BE152" i="3"/>
  <c r="BE158" i="3"/>
  <c r="BE163" i="3"/>
  <c r="F116" i="3"/>
  <c r="BE189" i="3"/>
  <c r="BE200" i="3"/>
  <c r="BE183" i="3"/>
  <c r="BE206" i="3"/>
  <c r="BE124" i="3"/>
  <c r="BE191" i="3"/>
  <c r="J92" i="3"/>
  <c r="BE143" i="3"/>
  <c r="BE146" i="3"/>
  <c r="BE156" i="3"/>
  <c r="BE172" i="3"/>
  <c r="BE140" i="3"/>
  <c r="BE188" i="3"/>
  <c r="BE196" i="3"/>
  <c r="BE202" i="3"/>
  <c r="BE204" i="3"/>
  <c r="BE126" i="3"/>
  <c r="BE128" i="3"/>
  <c r="BE137" i="3"/>
  <c r="BE178" i="3"/>
  <c r="BE193" i="3"/>
  <c r="BE166" i="3"/>
  <c r="BE198" i="3"/>
  <c r="J115" i="2"/>
  <c r="BE122" i="2"/>
  <c r="BE125" i="2"/>
  <c r="BE154" i="2"/>
  <c r="J89" i="2"/>
  <c r="J92" i="2"/>
  <c r="BE126" i="2"/>
  <c r="BE128" i="2"/>
  <c r="BE135" i="2"/>
  <c r="BE138" i="2"/>
  <c r="BE143" i="2"/>
  <c r="BE148" i="2"/>
  <c r="F92" i="2"/>
  <c r="E85" i="2"/>
  <c r="BE124" i="2"/>
  <c r="BE146" i="2"/>
  <c r="AW95" i="1"/>
  <c r="BD95" i="1"/>
  <c r="F35" i="4"/>
  <c r="BB97" i="1" s="1"/>
  <c r="F35" i="3"/>
  <c r="BB96" i="1" s="1"/>
  <c r="F34" i="3"/>
  <c r="BA96" i="1" s="1"/>
  <c r="J34" i="3"/>
  <c r="AW96" i="1" s="1"/>
  <c r="F34" i="2"/>
  <c r="BA95" i="1"/>
  <c r="F37" i="4"/>
  <c r="BD97" i="1" s="1"/>
  <c r="F36" i="3"/>
  <c r="BC96" i="1" s="1"/>
  <c r="F37" i="3"/>
  <c r="BD96" i="1" s="1"/>
  <c r="F36" i="2"/>
  <c r="BC95" i="1" s="1"/>
  <c r="F36" i="4"/>
  <c r="BC97" i="1" s="1"/>
  <c r="F34" i="4"/>
  <c r="BA97" i="1" s="1"/>
  <c r="J34" i="4"/>
  <c r="AW97" i="1" s="1"/>
  <c r="P119" i="2" l="1"/>
  <c r="AU95" i="1"/>
  <c r="R119" i="3"/>
  <c r="R119" i="2"/>
  <c r="T119" i="2"/>
  <c r="BK117" i="4"/>
  <c r="J117" i="4"/>
  <c r="J96" i="4"/>
  <c r="BK119" i="3"/>
  <c r="J119" i="3" s="1"/>
  <c r="J30" i="3" s="1"/>
  <c r="AG96" i="1" s="1"/>
  <c r="BK119" i="2"/>
  <c r="J119" i="2"/>
  <c r="J96" i="2" s="1"/>
  <c r="AU94" i="1"/>
  <c r="J33" i="3"/>
  <c r="AV96" i="1"/>
  <c r="AT96" i="1"/>
  <c r="F33" i="2"/>
  <c r="AZ95" i="1" s="1"/>
  <c r="F33" i="3"/>
  <c r="AZ96" i="1" s="1"/>
  <c r="J33" i="2"/>
  <c r="AV95" i="1"/>
  <c r="AT95" i="1" s="1"/>
  <c r="F33" i="4"/>
  <c r="AZ97" i="1" s="1"/>
  <c r="BB94" i="1"/>
  <c r="AX94" i="1" s="1"/>
  <c r="BD94" i="1"/>
  <c r="W33" i="1" s="1"/>
  <c r="BC94" i="1"/>
  <c r="W32" i="1" s="1"/>
  <c r="BA94" i="1"/>
  <c r="W30" i="1" s="1"/>
  <c r="J33" i="4"/>
  <c r="AV97" i="1" s="1"/>
  <c r="AT97" i="1" s="1"/>
  <c r="AN96" i="1" l="1"/>
  <c r="J96" i="3"/>
  <c r="J39" i="3"/>
  <c r="J30" i="4"/>
  <c r="AG97" i="1" s="1"/>
  <c r="W31" i="1"/>
  <c r="AW94" i="1"/>
  <c r="AK30" i="1" s="1"/>
  <c r="J30" i="2"/>
  <c r="AG95" i="1"/>
  <c r="AZ94" i="1"/>
  <c r="W29" i="1" s="1"/>
  <c r="AY94" i="1"/>
  <c r="J39" i="4" l="1"/>
  <c r="J39" i="2"/>
  <c r="AN95" i="1"/>
  <c r="AN97" i="1"/>
  <c r="AG94" i="1"/>
  <c r="AK26" i="1" s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<sst xmlns="http://schemas.openxmlformats.org/spreadsheetml/2006/main" count="1899" uniqueCount="378">
  <si>
    <t>Export Komplet</t>
  </si>
  <si>
    <t/>
  </si>
  <si>
    <t>2.0</t>
  </si>
  <si>
    <t>False</t>
  </si>
  <si>
    <t>{568021bb-2d70-466b-b0df-a0532248397b}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</si>
  <si>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</si>
  <si>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</si>
  <si>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</si>
  <si>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</si>
  <si>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</si>
  <si>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</si>
  <si>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</si>
  <si>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</si>
  <si>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</si>
  <si>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6352190085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</si>
  <si>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</si>
  <si>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</si>
  <si>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traťového úseku Petrovice u Karviné - Karviná město</t>
  </si>
  <si>
    <t>KSO:</t>
  </si>
  <si>
    <t>824 2</t>
  </si>
  <si>
    <t>CC-CZ:</t>
  </si>
  <si>
    <t>212</t>
  </si>
  <si>
    <t>Místo:</t>
  </si>
  <si>
    <t xml:space="preserve"> </t>
  </si>
  <si>
    <t>Datum:</t>
  </si>
  <si>
    <t>31. 1. 2023</t>
  </si>
  <si>
    <t>Zadavatel:</t>
  </si>
  <si>
    <t>IČ:</t>
  </si>
  <si>
    <t>70994234</t>
  </si>
  <si>
    <t>Správa železnic s.o.,OŘ Ostrava,ST Ostrava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</si>
  <si>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</si>
  <si>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</si>
  <si>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</si>
  <si>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</si>
  <si>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</si>
  <si>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</si>
  <si>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</si>
  <si>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</si>
  <si>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</si>
  <si>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</si>
  <si>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</si>
  <si>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</si>
  <si>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</si>
  <si>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</si>
  <si>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</si>
  <si>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</si>
  <si>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</si>
  <si>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</si>
  <si>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</si>
  <si>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</si>
  <si>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</si>
  <si>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</si>
  <si>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</si>
  <si>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</si>
  <si>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</si>
  <si>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</si>
  <si>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</si>
  <si>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</si>
  <si>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</si>
  <si>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</si>
  <si>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</si>
  <si>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</si>
  <si>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</si>
  <si>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</si>
  <si>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</si>
  <si>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</si>
  <si>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</si>
  <si>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</si>
  <si>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</si>
  <si>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</si>
  <si>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</si>
  <si>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</si>
  <si>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</si>
  <si>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</si>
  <si>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</si>
  <si>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</si>
  <si>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</si>
  <si>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</si>
  <si>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</si>
  <si>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</si>
  <si>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</si>
  <si>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</si>
  <si>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</si>
  <si>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</si>
  <si>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odvodnění, oprava štěrkového lože</t>
  </si>
  <si>
    <t>STA</t>
  </si>
  <si>
    <t>1</t>
  </si>
  <si>
    <t>{cc62d3d4-412c-43e0-853c-cb38fc37583e}</t>
  </si>
  <si>
    <t>2</t>
  </si>
  <si>
    <t>SO 02</t>
  </si>
  <si>
    <t>Oprava železničních přejezdů (km 2,895 a 3,058)</t>
  </si>
  <si>
    <t>{f99b8627-d297-4a1a-9b9d-50e3cb1234d3}</t>
  </si>
  <si>
    <t>VON</t>
  </si>
  <si>
    <t>{78a853f1-b60a-49f4-97f7-199befc87240}</t>
  </si>
  <si>
    <t>KRYCÍ LIST SOUPISU PRACÍ</t>
  </si>
  <si>
    <t>Objekt:</t>
  </si>
  <si>
    <t>SO 01 - Oprava odvodnění, oprava štěrkového lože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</si>
  <si>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</si>
  <si>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</si>
  <si>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</si>
  <si>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</si>
  <si>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</si>
  <si>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</si>
  <si>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</si>
  <si>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</si>
  <si>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</si>
  <si>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</si>
  <si>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</si>
  <si>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</si>
  <si>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</si>
  <si>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</si>
  <si>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</si>
  <si>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</si>
  <si>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</si>
  <si>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</si>
  <si>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</si>
  <si>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</si>
  <si>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</si>
  <si>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</si>
  <si>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</si>
  <si>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</si>
  <si>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</si>
  <si>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</si>
  <si>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</si>
  <si>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5905030110</t>
  </si>
  <si>
    <t>Ojedinělá výměna KL včetně lavičky pod ložnou plochou pražce lože otevřené.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</si>
  <si>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m3</t>
  </si>
  <si>
    <t>Sborník UOŽI 01 2023</t>
  </si>
  <si>
    <t>4</t>
  </si>
  <si>
    <t>1662474271</t>
  </si>
  <si>
    <t>P</t>
  </si>
  <si>
    <t>Poznámka k položce:_x000D_
propustky,kolejové lože za výhybkou Ž1</t>
  </si>
  <si>
    <t>5905085045</t>
  </si>
  <si>
    <t>Souvislé čištění KL strojně koleje pražce betonové. Poznámka: 1. V cenách jsou započteny náklady na kontinuální čištění KL strojní čističkou, rozprostření výzisku na terén nebo naložení na dopravní prostředek, úpravu směrového a výškového uspořádání do projektované polohy včetně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</si>
  <si>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km</t>
  </si>
  <si>
    <t>973434912</t>
  </si>
  <si>
    <t>3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</si>
  <si>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</si>
  <si>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</si>
  <si>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2092690614</t>
  </si>
  <si>
    <t>5909030020</t>
  </si>
  <si>
    <t>Následná úprava GPK koleje směrové a výškové uspořádání pražce betonové. Poznámka: 1. V cenách jsou započteny náklady na úpravu směrového a výškového uspořádání strojní linkou ASP do projektované polohy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</si>
  <si>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1641326679</t>
  </si>
  <si>
    <t>Poznámka k položce:_x000D_
Kilometr koleje=km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</si>
  <si>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</si>
  <si>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</si>
  <si>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1910367451</t>
  </si>
  <si>
    <t>VV</t>
  </si>
  <si>
    <t>100*1*0,3"km 0,9-1,000</t>
  </si>
  <si>
    <t>150*1*0,4" km 2,265 - 2,415</t>
  </si>
  <si>
    <t>700*1*0,3"km 3,100 - 3,800</t>
  </si>
  <si>
    <t>350*1*0,3" km 4,058 - 4,411</t>
  </si>
  <si>
    <t>Součet</t>
  </si>
  <si>
    <t>OST</t>
  </si>
  <si>
    <t>Ostatní</t>
  </si>
  <si>
    <t>6</t>
  </si>
  <si>
    <t>9902300100</t>
  </si>
  <si>
    <t>Doprava jednosměrná mechanizací o nosnosti přes 3,5 t sypanin (kameniva, písku, suti, dlažebních kostek, atd.) do 10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</si>
  <si>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</si>
  <si>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512</t>
  </si>
  <si>
    <t>1845547959</t>
  </si>
  <si>
    <t>Poznámka k položce:_x000D_
Měrnou jednotkou je t přepravovaného materiálu.</t>
  </si>
  <si>
    <t>1000"přeprava recyklátu</t>
  </si>
  <si>
    <t>7</t>
  </si>
  <si>
    <t>9902400200</t>
  </si>
  <si>
    <t>Doprava jednosměrná mechanizací o nosnosti přes 3,5 t objemnějšího kusového materiálu (prefabrikátů, stožárů, výhybek, rozvaděčů, vybouraných hmot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</si>
  <si>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933551139</t>
  </si>
  <si>
    <t>Poznámka k položce:_x000D_
Použití vozů z volného oběhu pro přepravu výzisku na poddolované.                                       Měrnou jednotkou je t přepravovaného materiálu.</t>
  </si>
  <si>
    <t>567"výzisk z příkop</t>
  </si>
  <si>
    <t>3204"výzisk z koleje</t>
  </si>
  <si>
    <t>8</t>
  </si>
  <si>
    <t>9902400600</t>
  </si>
  <si>
    <t>Doprava jednosměrná mechanizací o nosnosti přes 3,5 t objemnějšího kusového materiálu (prefabrikátů, stožárů, výhybek, rozvaděčů, vybouraných hmot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</si>
  <si>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1968234876</t>
  </si>
  <si>
    <t>Poznámka k položce:_x000D_
Použití vozů z volného oběhu pro přepravu nového štěrku.                        Měrnou jednotkou je t přepravovaného materiálu.</t>
  </si>
  <si>
    <t>2026</t>
  </si>
  <si>
    <t>9</t>
  </si>
  <si>
    <t>9902900100</t>
  </si>
  <si>
    <t>Naložení sypanin, drobného kusového materiálu, suti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</si>
  <si>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119735076</t>
  </si>
  <si>
    <t>1000*2"naložení recyklovaného štěrku</t>
  </si>
  <si>
    <t>10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</si>
  <si>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</si>
  <si>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</si>
  <si>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kus</t>
  </si>
  <si>
    <t>469175666</t>
  </si>
  <si>
    <t>2"MHS</t>
  </si>
  <si>
    <t>2"Pušl</t>
  </si>
  <si>
    <t>2"ASP</t>
  </si>
  <si>
    <t>1"SČ</t>
  </si>
  <si>
    <t>11</t>
  </si>
  <si>
    <t>M</t>
  </si>
  <si>
    <t>5955101005</t>
  </si>
  <si>
    <t>Kamenivo drcené štěrk frakce 31,5/63 třídy min. BII</t>
  </si>
  <si>
    <t>-173388412</t>
  </si>
  <si>
    <t>SO 02 - Oprava železničních přejezdů (km 2,895 a 3,058)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</si>
  <si>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</si>
  <si>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</si>
  <si>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-1055287631</t>
  </si>
  <si>
    <t>47,480*2</t>
  </si>
  <si>
    <t>5905060010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</si>
  <si>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</si>
  <si>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1278309871</t>
  </si>
  <si>
    <t>-572847624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</si>
  <si>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</si>
  <si>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</si>
  <si>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119696719</t>
  </si>
  <si>
    <t>5906130235</t>
  </si>
  <si>
    <t>Montáž kolejového roštu v ose koleje pražce betonové nevystrojené, tvar S49, 49E1. Poznámka: 1. V cenách jsou započteny náklady na manipulaci a montáž KR, u pražců dřevěných nevystrojených i na vrtání pražců. 2. V cenách nejsou obsaženy náklady na dodávku materiálu.</t>
  </si>
  <si>
    <t>1594860163</t>
  </si>
  <si>
    <t>0,025*2</t>
  </si>
  <si>
    <t>5906140035</t>
  </si>
  <si>
    <t>Demontáž kolejového roštu koleje v ose koleje pražce dřevěné,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</si>
  <si>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-1311476971</t>
  </si>
  <si>
    <t>5908005425</t>
  </si>
  <si>
    <t>Oprava kolejnicového styku demontáž spojek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</si>
  <si>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styk</t>
  </si>
  <si>
    <t>-430441636</t>
  </si>
  <si>
    <t>Poznámka k položce:_x000D_
Spojka=kus</t>
  </si>
  <si>
    <t>4*2</t>
  </si>
  <si>
    <t>5908005525</t>
  </si>
  <si>
    <t>Oprava kolejnicového styku montáž spojek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</si>
  <si>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-1418155298</t>
  </si>
  <si>
    <t>1773358405</t>
  </si>
  <si>
    <t>5909032020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</si>
  <si>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</si>
  <si>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267866282</t>
  </si>
  <si>
    <t>0,050*2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</si>
  <si>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</si>
  <si>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</si>
  <si>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m</t>
  </si>
  <si>
    <t>-684365994</t>
  </si>
  <si>
    <t>5,4*2"třetí podbíjení</t>
  </si>
  <si>
    <t>12</t>
  </si>
  <si>
    <t>5913040010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</si>
  <si>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</si>
  <si>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1320408713</t>
  </si>
  <si>
    <t>13</t>
  </si>
  <si>
    <t>5913040030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</si>
  <si>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</si>
  <si>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1850524114</t>
  </si>
  <si>
    <t>5,4*2</t>
  </si>
  <si>
    <t>14</t>
  </si>
  <si>
    <t>5913070010</t>
  </si>
  <si>
    <t>Demontáž asfaltové  přejezdové konstrukce část vnější a vnitřní bez závěrných zídek. Poznámka: 1. V cenách jsou započteny náklady na demontáž konstrukce a naložení na dopravní prostředek.</t>
  </si>
  <si>
    <t>-151009888</t>
  </si>
  <si>
    <t>5913235020</t>
  </si>
  <si>
    <t>Dělení AB komunikace řezáním hloubky do 20 cm. Poznámka: 1. V cenách jsou započteny náklady na provedení úkolu.</t>
  </si>
  <si>
    <t>-910987710</t>
  </si>
  <si>
    <t>6*2*2</t>
  </si>
  <si>
    <t>16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</si>
  <si>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</si>
  <si>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</si>
  <si>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m2</t>
  </si>
  <si>
    <t>-1816767352</t>
  </si>
  <si>
    <t>30*2</t>
  </si>
  <si>
    <t>17</t>
  </si>
  <si>
    <t>5913255040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</si>
  <si>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</si>
  <si>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-1875684836</t>
  </si>
  <si>
    <t>18</t>
  </si>
  <si>
    <t>5914075020</t>
  </si>
  <si>
    <t>Zřízení konstrukční vrstvy pražcového podloží bez geomateriálu tl. 0,30 m. Poznámka: 1. V cenách nejsou obsaženy náklady na dodávku materiálu a odtěžení zeminy.</t>
  </si>
  <si>
    <t>1945553418</t>
  </si>
  <si>
    <t>Poznámka k položce:_x000D_
VL Ž4 typ 2</t>
  </si>
  <si>
    <t>21*2"(6*3,4)</t>
  </si>
  <si>
    <t>19</t>
  </si>
  <si>
    <t>5915005010</t>
  </si>
  <si>
    <t>Hloubení rýh nebo jam ručně na železničním spodku třídy těžitelnosti I skupiny 1. Poznámka: 1. V cenách jsou započteny náklady na hloubení a uložení výzisku na terén nebo naložení na dopravní prostředek a uložení na úložišti.</t>
  </si>
  <si>
    <t>1994305264</t>
  </si>
  <si>
    <t>(6*1*1)*2*2"výkop za hlavami pražců</t>
  </si>
  <si>
    <t>20</t>
  </si>
  <si>
    <t>9902300200</t>
  </si>
  <si>
    <t>Doprava jednosměrná mechanizací o nosnosti přes 3,5 t sypanin (kameniva, písku, suti, dlažebních kostek, atd.) do 20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</si>
  <si>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-2081477854</t>
  </si>
  <si>
    <t>Poznámka k položce:_x000D_
Použití vozů z volného oběhu pro přepravu výzisku na poddolované.               Měrnou jednotkou je t přepravovaného materiálu.</t>
  </si>
  <si>
    <t>170,928"výzisk na poddolované</t>
  </si>
  <si>
    <t>20,160"výkopek konstr.vrstvy</t>
  </si>
  <si>
    <t>38,40"výkopek za hlavami</t>
  </si>
  <si>
    <t>9902300300</t>
  </si>
  <si>
    <t>Doprava jednosměrná mechanizací o nosnosti přes 3,5 t sypanin (kameniva, písku, suti, dlažebních kostek, atd.) do 30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</si>
  <si>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1398739764</t>
  </si>
  <si>
    <t>13,5*2"asfalt odvoz na skládku</t>
  </si>
  <si>
    <t>13,5*2" asfalt nový</t>
  </si>
  <si>
    <t>2,42*2"beton</t>
  </si>
  <si>
    <t>22</t>
  </si>
  <si>
    <t>9902300500</t>
  </si>
  <si>
    <t>Doprava jednosměrná mechanizací o nosnosti přes 3,5 t sypanin (kameniva, písku, suti, dlažebních kostek, atd.) do 60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</si>
  <si>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996710654</t>
  </si>
  <si>
    <t>0,157*2"komplety</t>
  </si>
  <si>
    <t>0,049*2"antikor.komplety</t>
  </si>
  <si>
    <t>23</t>
  </si>
  <si>
    <t>9902300600</t>
  </si>
  <si>
    <t>Doprava jednosměrná mechanizací o nosnosti přes 3,5 t sypanin (kameniva, písku, suti, dlažebních kostek, atd.) do 80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</si>
  <si>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862034640</t>
  </si>
  <si>
    <t>15*2"kamenivo frakce 0/32</t>
  </si>
  <si>
    <t>161,432"nový štěrk 31,5/63</t>
  </si>
  <si>
    <t>24</t>
  </si>
  <si>
    <t>9909000200</t>
  </si>
  <si>
    <t>Poplatek za uložení nebezpečného odpadu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</si>
  <si>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224025635</t>
  </si>
  <si>
    <t>25</t>
  </si>
  <si>
    <t>-634438333</t>
  </si>
  <si>
    <t>161,432"nový štěrk</t>
  </si>
  <si>
    <t>26</t>
  </si>
  <si>
    <t>5955101020</t>
  </si>
  <si>
    <t>Kamenivo drcené štěrkodrť frakce 0/32</t>
  </si>
  <si>
    <t>-1522519472</t>
  </si>
  <si>
    <t>15*2"konstrukční vrsta</t>
  </si>
  <si>
    <t>27</t>
  </si>
  <si>
    <t>5963102200</t>
  </si>
  <si>
    <t>Přejezd celopryžový  pro nezatížené komunikace spínaný šrouby vnější panely 700 mm, betonová závěrná zídka, betonový podkladní blok</t>
  </si>
  <si>
    <t>-1190593756</t>
  </si>
  <si>
    <t>Poznámka k položce:_x000D_
včetně dopravy na místo opravy</t>
  </si>
  <si>
    <t>5,4*2"2 přejezdy</t>
  </si>
  <si>
    <t>28</t>
  </si>
  <si>
    <t>5963146010</t>
  </si>
  <si>
    <t>Asfaltový beton ACL 16S 50/70 hrubozrnný-ložní vrstva</t>
  </si>
  <si>
    <t>-1198576104</t>
  </si>
  <si>
    <t>7,5*2</t>
  </si>
  <si>
    <t>29</t>
  </si>
  <si>
    <t>5963155000</t>
  </si>
  <si>
    <t>Asfaltová páska tavitelná 25x10</t>
  </si>
  <si>
    <t>-2073526627</t>
  </si>
  <si>
    <t>6*4</t>
  </si>
  <si>
    <t>30</t>
  </si>
  <si>
    <t>5963146005</t>
  </si>
  <si>
    <t>Asfaltový beton ACO 8 50/70 jemnozrnný-obrusná vrstva</t>
  </si>
  <si>
    <t>1596673584</t>
  </si>
  <si>
    <t>6*2</t>
  </si>
  <si>
    <t>31</t>
  </si>
  <si>
    <t>5958128010</t>
  </si>
  <si>
    <t>Komplety ŽS 4 (šroub RS 1, matice M 24, podložka Fe6, svěrka ŽS4)</t>
  </si>
  <si>
    <t>1245504680</t>
  </si>
  <si>
    <t>128*2</t>
  </si>
  <si>
    <t>32</t>
  </si>
  <si>
    <t>5958125010</t>
  </si>
  <si>
    <t>Komplety s antikorozní úpravou ŽS 4 (svěrka ŽS4, šroub RS 1, matice M24, podložka Fe6)</t>
  </si>
  <si>
    <t>-411254988</t>
  </si>
  <si>
    <t>40*2</t>
  </si>
  <si>
    <t>33</t>
  </si>
  <si>
    <t>5964161010</t>
  </si>
  <si>
    <t>Beton lehce zhutnitelný C 20/25;X0 F5 2 285 2 765</t>
  </si>
  <si>
    <t>1096359674</t>
  </si>
  <si>
    <t>2*2</t>
  </si>
  <si>
    <t>VON - Oprava traťového úseku Petrovice u Karviné - Karviná město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</si>
  <si>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</si>
  <si>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</si>
  <si>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</si>
  <si>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</si>
  <si>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</si>
  <si>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%</t>
  </si>
  <si>
    <t>-1248418883</t>
  </si>
  <si>
    <t xml:space="preserve">Poznámka k položce:_x000D_
Dodavatel doplní do jednotkové ceny (J.cena [CZK]) finanční objem, který musí odpovídat 1% ze ZRN. ZRN je dán součtem všech nákladů ze soupisu pro SO 01 a SO 02. Výši procentní sazby (množství) je dodavatel oprávněn měnit, přičemž maximální možná hodnota činí 0,3% tak, jak je předvyplněno v příslušné buňce této položky. Tuto maximální nastavenou procentuální hranici není dodavatel oprávněn překročit._x000D_
_x000D_
</t>
  </si>
  <si>
    <t>022101011</t>
  </si>
  <si>
    <t>Geodetické práce Geodetické práce v průběhu opravy</t>
  </si>
  <si>
    <t>-1936200607</t>
  </si>
  <si>
    <t>022101021</t>
  </si>
  <si>
    <t>Geodetické práce Geodetické práce po ukončení opravy</t>
  </si>
  <si>
    <t>-92406760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</si>
  <si>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</si>
  <si>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</si>
  <si>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-1360664504</t>
  </si>
  <si>
    <t>022121001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</si>
  <si>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</si>
  <si>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-707468747</t>
  </si>
  <si>
    <t xml:space="preserve">Poznámka k položce:_x000D_
Dodavatel doplní do jednotkové ceny (J.cena [CZK]) finanční objem, který musí odpovídat 1% ze ZRN. ZRN je dán součtem všech nákladů ze soupisu pro SO 01 a SO 02. Výši procentní sazby (množství) je dodavatel oprávněn měnit, přičemž maximální možná hodnota činí 0,2% tak, jak je předvyplněno v příslušné buňce této položky. Tuto maximální nastavenou procentuální hranici není dodavatel oprávněn překročit._x000D_
_x000D_
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</si>
  <si>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</si>
  <si>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</si>
  <si>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2083371897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</si>
  <si>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</si>
  <si>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</si>
  <si>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463323791</t>
  </si>
  <si>
    <t xml:space="preserve">Poznámka k položce:_x000D_
Dodavatel doplní do jednotkové ceny (J.cena [CZK]) finanční objem, který musí odpovídat 1% ze ZRN. ZRN je dán součtem všech nákladů ze soupisu pro SO 01 a SO 02. Výši procentní sazby (množství) je dodavatel oprávněn měnit, přičemž maximální možná hodnota činí 0,9% tak, jak je předvyplněno v příslušné buňce této položky. Tuto maximální nastavenou procentuální hranici není dodavatel oprávněn překročit._x000D_
_x000D_
</t>
  </si>
  <si>
    <t>033111001</t>
  </si>
  <si>
    <t>Provozní vlivy Výluka silničního provozu se zajištěním objížďky</t>
  </si>
  <si>
    <t>1250679263</t>
  </si>
  <si>
    <t xml:space="preserve">Poznámka k položce:_x000D_
Dodavatel doplní do jednotkové ceny (J.cena [CZK]) finanční objem, který musí odpovídat 1% ze ZRN. ZRN je dán součtem všech nákladů ze soupisu pro SO 01 a SO 02. Výši procentní sazby (množství) je dodavatel oprávněn měnit, přičemž maximální možná hodnota činí 0,4% tak, jak je předvyplněno v příslušné buňce této položky. Tuto maximální nastavenou procentuální hranici není dodavatel oprávněn překročit._x000D_
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</si>
</sst>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opLeftCell="A25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37" t="s">
        <v>5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02" t="s">
        <v>14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R5" s="19"/>
      <c r="BE5" s="199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04" t="s">
        <v>17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R6" s="19"/>
      <c r="BE6" s="200"/>
      <c r="BS6" s="16" t="s">
        <v>6</v>
      </c>
    </row>
    <row r="7" spans="1:74" s="1" customFormat="1" ht="12" customHeight="1">
      <c r="B7" s="19"/>
      <c r="D7" s="26" t="s">
        <v>18</v>
      </c>
      <c r="K7" s="24" t="s">
        <v>19</v>
      </c>
      <c r="AK7" s="26" t="s">
        <v>20</v>
      </c>
      <c r="AN7" s="24" t="s">
        <v>21</v>
      </c>
      <c r="AR7" s="19"/>
      <c r="BE7" s="200"/>
      <c r="BS7" s="16" t="s">
        <v>6</v>
      </c>
    </row>
    <row r="8" spans="1:74" s="1" customFormat="1" ht="12" customHeight="1">
      <c r="B8" s="19"/>
      <c r="D8" s="26" t="s">
        <v>22</v>
      </c>
      <c r="K8" s="24" t="s">
        <v>23</v>
      </c>
      <c r="AK8" s="26" t="s">
        <v>24</v>
      </c>
      <c r="AN8" s="27" t="s">
        <v>25</v>
      </c>
      <c r="AR8" s="19"/>
      <c r="BE8" s="200"/>
      <c r="BS8" s="16" t="s">
        <v>6</v>
      </c>
    </row>
    <row r="9" spans="1:74" s="1" customFormat="1" ht="14.45" customHeight="1">
      <c r="B9" s="19"/>
      <c r="AR9" s="19"/>
      <c r="BE9" s="200"/>
      <c r="BS9" s="16" t="s">
        <v>6</v>
      </c>
    </row>
    <row r="10" spans="1:74" s="1" customFormat="1" ht="12" customHeight="1">
      <c r="B10" s="19"/>
      <c r="D10" s="26" t="s">
        <v>26</v>
      </c>
      <c r="AK10" s="26" t="s">
        <v>27</v>
      </c>
      <c r="AN10" s="24" t="s">
        <v>28</v>
      </c>
      <c r="AR10" s="19"/>
      <c r="BE10" s="200"/>
      <c r="BS10" s="16" t="s">
        <v>6</v>
      </c>
    </row>
    <row r="11" spans="1:74" s="1" customFormat="1" ht="18.399999999999999" customHeight="1">
      <c r="B11" s="19"/>
      <c r="E11" s="24" t="s">
        <v>29</v>
      </c>
      <c r="AK11" s="26" t="s">
        <v>30</v>
      </c>
      <c r="AN11" s="24" t="s">
        <v>31</v>
      </c>
      <c r="AR11" s="19"/>
      <c r="BE11" s="200"/>
      <c r="BS11" s="16" t="s">
        <v>6</v>
      </c>
    </row>
    <row r="12" spans="1:74" s="1" customFormat="1" ht="6.95" customHeight="1">
      <c r="B12" s="19"/>
      <c r="AR12" s="19"/>
      <c r="BE12" s="200"/>
      <c r="BS12" s="16" t="s">
        <v>6</v>
      </c>
    </row>
    <row r="13" spans="1:74" s="1" customFormat="1" ht="12" customHeight="1">
      <c r="B13" s="19"/>
      <c r="D13" s="26" t="s">
        <v>32</v>
      </c>
      <c r="AK13" s="26" t="s">
        <v>27</v>
      </c>
      <c r="AN13" s="28" t="s">
        <v>33</v>
      </c>
      <c r="AR13" s="19"/>
      <c r="BE13" s="200"/>
      <c r="BS13" s="16" t="s">
        <v>6</v>
      </c>
    </row>
    <row r="14" spans="1:74">
      <c r="B14" s="19"/>
      <c r="E14" s="205" t="s">
        <v>33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6" t="s">
        <v>30</v>
      </c>
      <c r="AN14" s="28" t="s">
        <v>33</v>
      </c>
      <c r="AR14" s="19"/>
      <c r="BE14" s="200"/>
      <c r="BS14" s="16" t="s">
        <v>6</v>
      </c>
    </row>
    <row r="15" spans="1:74" s="1" customFormat="1" ht="6.95" customHeight="1">
      <c r="B15" s="19"/>
      <c r="AR15" s="19"/>
      <c r="BE15" s="200"/>
      <c r="BS15" s="16" t="s">
        <v>3</v>
      </c>
    </row>
    <row r="16" spans="1:74" s="1" customFormat="1" ht="12" customHeight="1">
      <c r="B16" s="19"/>
      <c r="D16" s="26" t="s">
        <v>34</v>
      </c>
      <c r="AK16" s="26" t="s">
        <v>27</v>
      </c>
      <c r="AN16" s="24" t="s">
        <v>1</v>
      </c>
      <c r="AR16" s="19"/>
      <c r="BE16" s="200"/>
      <c r="BS16" s="16" t="s">
        <v>3</v>
      </c>
    </row>
    <row r="17" spans="1:71" s="1" customFormat="1" ht="18.399999999999999" customHeight="1">
      <c r="B17" s="19"/>
      <c r="E17" s="24" t="s">
        <v>23</v>
      </c>
      <c r="AK17" s="26" t="s">
        <v>30</v>
      </c>
      <c r="AN17" s="24" t="s">
        <v>1</v>
      </c>
      <c r="AR17" s="19"/>
      <c r="BE17" s="200"/>
      <c r="BS17" s="16" t="s">
        <v>35</v>
      </c>
    </row>
    <row r="18" spans="1:71" s="1" customFormat="1" ht="6.95" customHeight="1">
      <c r="B18" s="19"/>
      <c r="AR18" s="19"/>
      <c r="BE18" s="200"/>
      <c r="BS18" s="16" t="s">
        <v>6</v>
      </c>
    </row>
    <row r="19" spans="1:71" s="1" customFormat="1" ht="12" customHeight="1">
      <c r="B19" s="19"/>
      <c r="D19" s="26" t="s">
        <v>36</v>
      </c>
      <c r="AK19" s="26" t="s">
        <v>27</v>
      </c>
      <c r="AN19" s="24" t="s">
        <v>1</v>
      </c>
      <c r="AR19" s="19"/>
      <c r="BE19" s="200"/>
      <c r="BS19" s="16" t="s">
        <v>6</v>
      </c>
    </row>
    <row r="20" spans="1:71" s="1" customFormat="1" ht="18.399999999999999" customHeight="1">
      <c r="B20" s="19"/>
      <c r="E20" s="24" t="s">
        <v>23</v>
      </c>
      <c r="AK20" s="26" t="s">
        <v>30</v>
      </c>
      <c r="AN20" s="24" t="s">
        <v>1</v>
      </c>
      <c r="AR20" s="19"/>
      <c r="BE20" s="200"/>
      <c r="BS20" s="16" t="s">
        <v>3</v>
      </c>
    </row>
    <row r="21" spans="1:71" s="1" customFormat="1" ht="6.95" customHeight="1">
      <c r="B21" s="19"/>
      <c r="AR21" s="19"/>
      <c r="BE21" s="200"/>
    </row>
    <row r="22" spans="1:71" s="1" customFormat="1" ht="12" customHeight="1">
      <c r="B22" s="19"/>
      <c r="D22" s="26" t="s">
        <v>37</v>
      </c>
      <c r="AR22" s="19"/>
      <c r="BE22" s="200"/>
    </row>
    <row r="23" spans="1:71" s="1" customFormat="1" ht="16.5" customHeight="1">
      <c r="B23" s="19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9"/>
      <c r="BE23" s="200"/>
    </row>
    <row r="24" spans="1:71" s="1" customFormat="1" ht="6.95" customHeight="1">
      <c r="B24" s="19"/>
      <c r="AR24" s="19"/>
      <c r="BE24" s="200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0"/>
    </row>
    <row r="26" spans="1:71" s="2" customFormat="1" ht="25.9" customHeight="1">
      <c r="A26" s="31"/>
      <c r="B26" s="32"/>
      <c r="C26" s="31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8">
        <f>ROUND(AG94,2)</f>
        <v>0</v>
      </c>
      <c r="AL26" s="209"/>
      <c r="AM26" s="209"/>
      <c r="AN26" s="209"/>
      <c r="AO26" s="209"/>
      <c r="AP26" s="31"/>
      <c r="AQ26" s="31"/>
      <c r="AR26" s="32"/>
      <c r="BE26" s="200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00"/>
    </row>
    <row r="28" spans="1:71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10" t="s">
        <v>39</v>
      </c>
      <c r="M28" s="210"/>
      <c r="N28" s="210"/>
      <c r="O28" s="210"/>
      <c r="P28" s="210"/>
      <c r="Q28" s="31"/>
      <c r="R28" s="31"/>
      <c r="S28" s="31"/>
      <c r="T28" s="31"/>
      <c r="U28" s="31"/>
      <c r="V28" s="31"/>
      <c r="W28" s="210" t="s">
        <v>40</v>
      </c>
      <c r="X28" s="210"/>
      <c r="Y28" s="210"/>
      <c r="Z28" s="210"/>
      <c r="AA28" s="210"/>
      <c r="AB28" s="210"/>
      <c r="AC28" s="210"/>
      <c r="AD28" s="210"/>
      <c r="AE28" s="210"/>
      <c r="AF28" s="31"/>
      <c r="AG28" s="31"/>
      <c r="AH28" s="31"/>
      <c r="AI28" s="31"/>
      <c r="AJ28" s="31"/>
      <c r="AK28" s="210" t="s">
        <v>41</v>
      </c>
      <c r="AL28" s="210"/>
      <c r="AM28" s="210"/>
      <c r="AN28" s="210"/>
      <c r="AO28" s="210"/>
      <c r="AP28" s="31"/>
      <c r="AQ28" s="31"/>
      <c r="AR28" s="32"/>
      <c r="BE28" s="200"/>
    </row>
    <row r="29" spans="1:71" s="3" customFormat="1" ht="14.45" customHeight="1">
      <c r="B29" s="36"/>
      <c r="D29" s="26" t="s">
        <v>42</v>
      </c>
      <c r="F29" s="26" t="s">
        <v>43</v>
      </c>
      <c r="L29" s="213">
        <v>0.21</v>
      </c>
      <c r="M29" s="212"/>
      <c r="N29" s="212"/>
      <c r="O29" s="212"/>
      <c r="P29" s="212"/>
      <c r="W29" s="211">
        <f>ROUND(AZ94, 2)</f>
        <v>0</v>
      </c>
      <c r="X29" s="212"/>
      <c r="Y29" s="212"/>
      <c r="Z29" s="212"/>
      <c r="AA29" s="212"/>
      <c r="AB29" s="212"/>
      <c r="AC29" s="212"/>
      <c r="AD29" s="212"/>
      <c r="AE29" s="212"/>
      <c r="AK29" s="211">
        <f>ROUND(AV94, 2)</f>
        <v>0</v>
      </c>
      <c r="AL29" s="212"/>
      <c r="AM29" s="212"/>
      <c r="AN29" s="212"/>
      <c r="AO29" s="212"/>
      <c r="AR29" s="36"/>
      <c r="BE29" s="201"/>
    </row>
    <row r="30" spans="1:71" s="3" customFormat="1" ht="14.45" customHeight="1">
      <c r="B30" s="36"/>
      <c r="F30" s="26" t="s">
        <v>44</v>
      </c>
      <c r="L30" s="213">
        <v>0.15</v>
      </c>
      <c r="M30" s="212"/>
      <c r="N30" s="212"/>
      <c r="O30" s="212"/>
      <c r="P30" s="212"/>
      <c r="W30" s="211">
        <f>ROUND(BA94, 2)</f>
        <v>0</v>
      </c>
      <c r="X30" s="212"/>
      <c r="Y30" s="212"/>
      <c r="Z30" s="212"/>
      <c r="AA30" s="212"/>
      <c r="AB30" s="212"/>
      <c r="AC30" s="212"/>
      <c r="AD30" s="212"/>
      <c r="AE30" s="212"/>
      <c r="AK30" s="211">
        <f>ROUND(AW94, 2)</f>
        <v>0</v>
      </c>
      <c r="AL30" s="212"/>
      <c r="AM30" s="212"/>
      <c r="AN30" s="212"/>
      <c r="AO30" s="212"/>
      <c r="AR30" s="36"/>
      <c r="BE30" s="201"/>
    </row>
    <row r="31" spans="1:71" s="3" customFormat="1" ht="14.45" hidden="1" customHeight="1">
      <c r="B31" s="36"/>
      <c r="F31" s="26" t="s">
        <v>45</v>
      </c>
      <c r="L31" s="213">
        <v>0.21</v>
      </c>
      <c r="M31" s="212"/>
      <c r="N31" s="212"/>
      <c r="O31" s="212"/>
      <c r="P31" s="212"/>
      <c r="W31" s="211">
        <f>ROUND(BB94, 2)</f>
        <v>0</v>
      </c>
      <c r="X31" s="212"/>
      <c r="Y31" s="212"/>
      <c r="Z31" s="212"/>
      <c r="AA31" s="212"/>
      <c r="AB31" s="212"/>
      <c r="AC31" s="212"/>
      <c r="AD31" s="212"/>
      <c r="AE31" s="212"/>
      <c r="AK31" s="211">
        <v>0</v>
      </c>
      <c r="AL31" s="212"/>
      <c r="AM31" s="212"/>
      <c r="AN31" s="212"/>
      <c r="AO31" s="212"/>
      <c r="AR31" s="36"/>
      <c r="BE31" s="201"/>
    </row>
    <row r="32" spans="1:71" s="3" customFormat="1" ht="14.45" hidden="1" customHeight="1">
      <c r="B32" s="36"/>
      <c r="F32" s="26" t="s">
        <v>46</v>
      </c>
      <c r="L32" s="213">
        <v>0.15</v>
      </c>
      <c r="M32" s="212"/>
      <c r="N32" s="212"/>
      <c r="O32" s="212"/>
      <c r="P32" s="212"/>
      <c r="W32" s="211">
        <f>ROUND(BC94, 2)</f>
        <v>0</v>
      </c>
      <c r="X32" s="212"/>
      <c r="Y32" s="212"/>
      <c r="Z32" s="212"/>
      <c r="AA32" s="212"/>
      <c r="AB32" s="212"/>
      <c r="AC32" s="212"/>
      <c r="AD32" s="212"/>
      <c r="AE32" s="212"/>
      <c r="AK32" s="211">
        <v>0</v>
      </c>
      <c r="AL32" s="212"/>
      <c r="AM32" s="212"/>
      <c r="AN32" s="212"/>
      <c r="AO32" s="212"/>
      <c r="AR32" s="36"/>
      <c r="BE32" s="201"/>
    </row>
    <row r="33" spans="1:57" s="3" customFormat="1" ht="14.45" hidden="1" customHeight="1">
      <c r="B33" s="36"/>
      <c r="F33" s="26" t="s">
        <v>47</v>
      </c>
      <c r="L33" s="213">
        <v>0</v>
      </c>
      <c r="M33" s="212"/>
      <c r="N33" s="212"/>
      <c r="O33" s="212"/>
      <c r="P33" s="212"/>
      <c r="W33" s="211">
        <f>ROUND(BD94, 2)</f>
        <v>0</v>
      </c>
      <c r="X33" s="212"/>
      <c r="Y33" s="212"/>
      <c r="Z33" s="212"/>
      <c r="AA33" s="212"/>
      <c r="AB33" s="212"/>
      <c r="AC33" s="212"/>
      <c r="AD33" s="212"/>
      <c r="AE33" s="212"/>
      <c r="AK33" s="211">
        <v>0</v>
      </c>
      <c r="AL33" s="212"/>
      <c r="AM33" s="212"/>
      <c r="AN33" s="212"/>
      <c r="AO33" s="212"/>
      <c r="AR33" s="36"/>
      <c r="BE33" s="201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00"/>
    </row>
    <row r="35" spans="1:57" s="2" customFormat="1" ht="25.9" customHeight="1">
      <c r="A35" s="31"/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14" t="s">
        <v>50</v>
      </c>
      <c r="Y35" s="215"/>
      <c r="Z35" s="215"/>
      <c r="AA35" s="215"/>
      <c r="AB35" s="215"/>
      <c r="AC35" s="39"/>
      <c r="AD35" s="39"/>
      <c r="AE35" s="39"/>
      <c r="AF35" s="39"/>
      <c r="AG35" s="39"/>
      <c r="AH35" s="39"/>
      <c r="AI35" s="39"/>
      <c r="AJ35" s="39"/>
      <c r="AK35" s="216">
        <f>SUM(AK26:AK33)</f>
        <v>0</v>
      </c>
      <c r="AL35" s="215"/>
      <c r="AM35" s="215"/>
      <c r="AN35" s="215"/>
      <c r="AO35" s="217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51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52</v>
      </c>
      <c r="AI49" s="43"/>
      <c r="AJ49" s="43"/>
      <c r="AK49" s="43"/>
      <c r="AL49" s="43"/>
      <c r="AM49" s="43"/>
      <c r="AN49" s="43"/>
      <c r="AO49" s="43"/>
      <c r="AR49" s="41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>
      <c r="A60" s="31"/>
      <c r="B60" s="32"/>
      <c r="C60" s="31"/>
      <c r="D60" s="44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53</v>
      </c>
      <c r="AI60" s="34"/>
      <c r="AJ60" s="34"/>
      <c r="AK60" s="34"/>
      <c r="AL60" s="34"/>
      <c r="AM60" s="44" t="s">
        <v>54</v>
      </c>
      <c r="AN60" s="34"/>
      <c r="AO60" s="34"/>
      <c r="AP60" s="31"/>
      <c r="AQ60" s="31"/>
      <c r="AR60" s="32"/>
      <c r="BE60" s="31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>
      <c r="A64" s="31"/>
      <c r="B64" s="32"/>
      <c r="C64" s="31"/>
      <c r="D64" s="42" t="s">
        <v>55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56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>
      <c r="A75" s="31"/>
      <c r="B75" s="32"/>
      <c r="C75" s="31"/>
      <c r="D75" s="44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53</v>
      </c>
      <c r="AI75" s="34"/>
      <c r="AJ75" s="34"/>
      <c r="AK75" s="34"/>
      <c r="AL75" s="34"/>
      <c r="AM75" s="44" t="s">
        <v>54</v>
      </c>
      <c r="AN75" s="34"/>
      <c r="AO75" s="34"/>
      <c r="AP75" s="31"/>
      <c r="AQ75" s="31"/>
      <c r="AR75" s="32"/>
      <c r="BE75" s="31"/>
    </row>
    <row r="76" spans="1:57" s="2" customFormat="1" ht="11.2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6352190085</v>
      </c>
      <c r="AR84" s="50"/>
    </row>
    <row r="85" spans="1:91" s="5" customFormat="1" ht="36.950000000000003" customHeight="1">
      <c r="B85" s="51"/>
      <c r="C85" s="52" t="s">
        <v>16</v>
      </c>
      <c r="L85" s="218" t="str">
        <f>K6</f>
        <v>Oprava traťového úseku Petrovice u Karviné - Karviná město</v>
      </c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22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24</v>
      </c>
      <c r="AJ87" s="31"/>
      <c r="AK87" s="31"/>
      <c r="AL87" s="31"/>
      <c r="AM87" s="220" t="str">
        <f>IF(AN8= "","",AN8)</f>
        <v>31. 1. 2023</v>
      </c>
      <c r="AN87" s="220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26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Správa železnic s.o.,OŘ Ostrava,ST Ostrava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34</v>
      </c>
      <c r="AJ89" s="31"/>
      <c r="AK89" s="31"/>
      <c r="AL89" s="31"/>
      <c r="AM89" s="221" t="str">
        <f>IF(E17="","",E17)</f>
        <v xml:space="preserve"> </v>
      </c>
      <c r="AN89" s="222"/>
      <c r="AO89" s="222"/>
      <c r="AP89" s="222"/>
      <c r="AQ89" s="31"/>
      <c r="AR89" s="32"/>
      <c r="AS89" s="223" t="s">
        <v>58</v>
      </c>
      <c r="AT89" s="224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32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36</v>
      </c>
      <c r="AJ90" s="31"/>
      <c r="AK90" s="31"/>
      <c r="AL90" s="31"/>
      <c r="AM90" s="221" t="str">
        <f>IF(E20="","",E20)</f>
        <v xml:space="preserve"> </v>
      </c>
      <c r="AN90" s="222"/>
      <c r="AO90" s="222"/>
      <c r="AP90" s="222"/>
      <c r="AQ90" s="31"/>
      <c r="AR90" s="32"/>
      <c r="AS90" s="225"/>
      <c r="AT90" s="226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25"/>
      <c r="AT91" s="226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27" t="s">
        <v>59</v>
      </c>
      <c r="D92" s="228"/>
      <c r="E92" s="228"/>
      <c r="F92" s="228"/>
      <c r="G92" s="228"/>
      <c r="H92" s="59"/>
      <c r="I92" s="229" t="s">
        <v>60</v>
      </c>
      <c r="J92" s="228"/>
      <c r="K92" s="228"/>
      <c r="L92" s="228"/>
      <c r="M92" s="228"/>
      <c r="N92" s="228"/>
      <c r="O92" s="228"/>
      <c r="P92" s="228"/>
      <c r="Q92" s="228"/>
      <c r="R92" s="228"/>
      <c r="S92" s="228"/>
      <c r="T92" s="228"/>
      <c r="U92" s="228"/>
      <c r="V92" s="228"/>
      <c r="W92" s="228"/>
      <c r="X92" s="228"/>
      <c r="Y92" s="228"/>
      <c r="Z92" s="228"/>
      <c r="AA92" s="228"/>
      <c r="AB92" s="228"/>
      <c r="AC92" s="228"/>
      <c r="AD92" s="228"/>
      <c r="AE92" s="228"/>
      <c r="AF92" s="228"/>
      <c r="AG92" s="230" t="s">
        <v>61</v>
      </c>
      <c r="AH92" s="228"/>
      <c r="AI92" s="228"/>
      <c r="AJ92" s="228"/>
      <c r="AK92" s="228"/>
      <c r="AL92" s="228"/>
      <c r="AM92" s="228"/>
      <c r="AN92" s="229" t="s">
        <v>62</v>
      </c>
      <c r="AO92" s="228"/>
      <c r="AP92" s="231"/>
      <c r="AQ92" s="60" t="s">
        <v>63</v>
      </c>
      <c r="AR92" s="32"/>
      <c r="AS92" s="61" t="s">
        <v>64</v>
      </c>
      <c r="AT92" s="62" t="s">
        <v>65</v>
      </c>
      <c r="AU92" s="62" t="s">
        <v>66</v>
      </c>
      <c r="AV92" s="62" t="s">
        <v>67</v>
      </c>
      <c r="AW92" s="62" t="s">
        <v>68</v>
      </c>
      <c r="AX92" s="62" t="s">
        <v>69</v>
      </c>
      <c r="AY92" s="62" t="s">
        <v>70</v>
      </c>
      <c r="AZ92" s="62" t="s">
        <v>71</v>
      </c>
      <c r="BA92" s="62" t="s">
        <v>72</v>
      </c>
      <c r="BB92" s="62" t="s">
        <v>73</v>
      </c>
      <c r="BC92" s="62" t="s">
        <v>74</v>
      </c>
      <c r="BD92" s="63" t="s">
        <v>75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76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35">
        <f>ROUND(SUM(AG95:AG97),2)</f>
        <v>0</v>
      </c>
      <c r="AH94" s="235"/>
      <c r="AI94" s="235"/>
      <c r="AJ94" s="235"/>
      <c r="AK94" s="235"/>
      <c r="AL94" s="235"/>
      <c r="AM94" s="235"/>
      <c r="AN94" s="236">
        <f>SUM(AG94,AT94)</f>
        <v>0</v>
      </c>
      <c r="AO94" s="236"/>
      <c r="AP94" s="236"/>
      <c r="AQ94" s="71" t="s">
        <v>1</v>
      </c>
      <c r="AR94" s="67"/>
      <c r="AS94" s="72">
        <f>ROUND(SUM(AS95:AS97),2)</f>
        <v>0</v>
      </c>
      <c r="AT94" s="73">
        <f>ROUND(SUM(AV94:AW94),2)</f>
        <v>0</v>
      </c>
      <c r="AU94" s="74">
        <f>ROUND(SUM(AU95:AU97),5)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ROUND(SUM(AZ95:AZ97),2)</f>
        <v>0</v>
      </c>
      <c r="BA94" s="73">
        <f>ROUND(SUM(BA95:BA97),2)</f>
        <v>0</v>
      </c>
      <c r="BB94" s="73">
        <f>ROUND(SUM(BB95:BB97),2)</f>
        <v>0</v>
      </c>
      <c r="BC94" s="73">
        <f>ROUND(SUM(BC95:BC97),2)</f>
        <v>0</v>
      </c>
      <c r="BD94" s="75">
        <f>ROUND(SUM(BD95:BD97),2)</f>
        <v>0</v>
      </c>
      <c r="BS94" s="76" t="s">
        <v>77</v>
      </c>
      <c r="BT94" s="76" t="s">
        <v>78</v>
      </c>
      <c r="BU94" s="77" t="s">
        <v>79</v>
      </c>
      <c r="BV94" s="76" t="s">
        <v>80</v>
      </c>
      <c r="BW94" s="76" t="s">
        <v>4</v>
      </c>
      <c r="BX94" s="76" t="s">
        <v>81</v>
      </c>
      <c r="CL94" s="76" t="s">
        <v>19</v>
      </c>
    </row>
    <row r="95" spans="1:91" s="7" customFormat="1" ht="24.75" customHeight="1">
      <c r="A95" s="78" t="s">
        <v>82</v>
      </c>
      <c r="B95" s="79"/>
      <c r="C95" s="80"/>
      <c r="D95" s="234" t="s">
        <v>83</v>
      </c>
      <c r="E95" s="234"/>
      <c r="F95" s="234"/>
      <c r="G95" s="234"/>
      <c r="H95" s="234"/>
      <c r="I95" s="81"/>
      <c r="J95" s="234" t="s">
        <v>84</v>
      </c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32">
        <f>'SO 01 - Oprava odvodnění,...'!J30</f>
        <v>0</v>
      </c>
      <c r="AH95" s="233"/>
      <c r="AI95" s="233"/>
      <c r="AJ95" s="233"/>
      <c r="AK95" s="233"/>
      <c r="AL95" s="233"/>
      <c r="AM95" s="233"/>
      <c r="AN95" s="232">
        <f>SUM(AG95,AT95)</f>
        <v>0</v>
      </c>
      <c r="AO95" s="233"/>
      <c r="AP95" s="233"/>
      <c r="AQ95" s="82" t="s">
        <v>85</v>
      </c>
      <c r="AR95" s="79"/>
      <c r="AS95" s="83">
        <v>0</v>
      </c>
      <c r="AT95" s="84">
        <f>ROUND(SUM(AV95:AW95),2)</f>
        <v>0</v>
      </c>
      <c r="AU95" s="85">
        <f>'SO 01 - Oprava odvodnění,...'!P119</f>
        <v>0</v>
      </c>
      <c r="AV95" s="84">
        <f>'SO 01 - Oprava odvodnění,...'!J33</f>
        <v>0</v>
      </c>
      <c r="AW95" s="84">
        <f>'SO 01 - Oprava odvodnění,...'!J34</f>
        <v>0</v>
      </c>
      <c r="AX95" s="84">
        <f>'SO 01 - Oprava odvodnění,...'!J35</f>
        <v>0</v>
      </c>
      <c r="AY95" s="84">
        <f>'SO 01 - Oprava odvodnění,...'!J36</f>
        <v>0</v>
      </c>
      <c r="AZ95" s="84">
        <f>'SO 01 - Oprava odvodnění,...'!F33</f>
        <v>0</v>
      </c>
      <c r="BA95" s="84">
        <f>'SO 01 - Oprava odvodnění,...'!F34</f>
        <v>0</v>
      </c>
      <c r="BB95" s="84">
        <f>'SO 01 - Oprava odvodnění,...'!F35</f>
        <v>0</v>
      </c>
      <c r="BC95" s="84">
        <f>'SO 01 - Oprava odvodnění,...'!F36</f>
        <v>0</v>
      </c>
      <c r="BD95" s="86">
        <f>'SO 01 - Oprava odvodnění,...'!F37</f>
        <v>0</v>
      </c>
      <c r="BT95" s="87" t="s">
        <v>86</v>
      </c>
      <c r="BV95" s="87" t="s">
        <v>80</v>
      </c>
      <c r="BW95" s="87" t="s">
        <v>87</v>
      </c>
      <c r="BX95" s="87" t="s">
        <v>4</v>
      </c>
      <c r="CL95" s="87" t="s">
        <v>19</v>
      </c>
      <c r="CM95" s="87" t="s">
        <v>88</v>
      </c>
    </row>
    <row r="96" spans="1:91" s="7" customFormat="1" ht="24.75" customHeight="1">
      <c r="A96" s="78" t="s">
        <v>82</v>
      </c>
      <c r="B96" s="79"/>
      <c r="C96" s="80"/>
      <c r="D96" s="234" t="s">
        <v>89</v>
      </c>
      <c r="E96" s="234"/>
      <c r="F96" s="234"/>
      <c r="G96" s="234"/>
      <c r="H96" s="234"/>
      <c r="I96" s="81"/>
      <c r="J96" s="234" t="s">
        <v>90</v>
      </c>
      <c r="K96" s="234"/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  <c r="AF96" s="234"/>
      <c r="AG96" s="232">
        <f>'SO 02 - Oprava železniční...'!J30</f>
        <v>0</v>
      </c>
      <c r="AH96" s="233"/>
      <c r="AI96" s="233"/>
      <c r="AJ96" s="233"/>
      <c r="AK96" s="233"/>
      <c r="AL96" s="233"/>
      <c r="AM96" s="233"/>
      <c r="AN96" s="232">
        <f>SUM(AG96,AT96)</f>
        <v>0</v>
      </c>
      <c r="AO96" s="233"/>
      <c r="AP96" s="233"/>
      <c r="AQ96" s="82" t="s">
        <v>85</v>
      </c>
      <c r="AR96" s="79"/>
      <c r="AS96" s="83">
        <v>0</v>
      </c>
      <c r="AT96" s="84">
        <f>ROUND(SUM(AV96:AW96),2)</f>
        <v>0</v>
      </c>
      <c r="AU96" s="85">
        <f>'SO 02 - Oprava železniční...'!P119</f>
        <v>0</v>
      </c>
      <c r="AV96" s="84">
        <f>'SO 02 - Oprava železniční...'!J33</f>
        <v>0</v>
      </c>
      <c r="AW96" s="84">
        <f>'SO 02 - Oprava železniční...'!J34</f>
        <v>0</v>
      </c>
      <c r="AX96" s="84">
        <f>'SO 02 - Oprava železniční...'!J35</f>
        <v>0</v>
      </c>
      <c r="AY96" s="84">
        <f>'SO 02 - Oprava železniční...'!J36</f>
        <v>0</v>
      </c>
      <c r="AZ96" s="84">
        <f>'SO 02 - Oprava železniční...'!F33</f>
        <v>0</v>
      </c>
      <c r="BA96" s="84">
        <f>'SO 02 - Oprava železniční...'!F34</f>
        <v>0</v>
      </c>
      <c r="BB96" s="84">
        <f>'SO 02 - Oprava železniční...'!F35</f>
        <v>0</v>
      </c>
      <c r="BC96" s="84">
        <f>'SO 02 - Oprava železniční...'!F36</f>
        <v>0</v>
      </c>
      <c r="BD96" s="86">
        <f>'SO 02 - Oprava železniční...'!F37</f>
        <v>0</v>
      </c>
      <c r="BT96" s="87" t="s">
        <v>86</v>
      </c>
      <c r="BV96" s="87" t="s">
        <v>80</v>
      </c>
      <c r="BW96" s="87" t="s">
        <v>91</v>
      </c>
      <c r="BX96" s="87" t="s">
        <v>4</v>
      </c>
      <c r="CL96" s="87" t="s">
        <v>1</v>
      </c>
      <c r="CM96" s="87" t="s">
        <v>88</v>
      </c>
    </row>
    <row r="97" spans="1:91" s="7" customFormat="1" ht="24.75" customHeight="1">
      <c r="A97" s="78" t="s">
        <v>82</v>
      </c>
      <c r="B97" s="79"/>
      <c r="C97" s="80"/>
      <c r="D97" s="234" t="s">
        <v>92</v>
      </c>
      <c r="E97" s="234"/>
      <c r="F97" s="234"/>
      <c r="G97" s="234"/>
      <c r="H97" s="234"/>
      <c r="I97" s="81"/>
      <c r="J97" s="234" t="s">
        <v>17</v>
      </c>
      <c r="K97" s="234"/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  <c r="AF97" s="234"/>
      <c r="AG97" s="232">
        <f>'VON - Oprava traťového ús...'!J30</f>
        <v>0</v>
      </c>
      <c r="AH97" s="233"/>
      <c r="AI97" s="233"/>
      <c r="AJ97" s="233"/>
      <c r="AK97" s="233"/>
      <c r="AL97" s="233"/>
      <c r="AM97" s="233"/>
      <c r="AN97" s="232">
        <f>SUM(AG97,AT97)</f>
        <v>0</v>
      </c>
      <c r="AO97" s="233"/>
      <c r="AP97" s="233"/>
      <c r="AQ97" s="82" t="s">
        <v>85</v>
      </c>
      <c r="AR97" s="79"/>
      <c r="AS97" s="88">
        <v>0</v>
      </c>
      <c r="AT97" s="89">
        <f>ROUND(SUM(AV97:AW97),2)</f>
        <v>0</v>
      </c>
      <c r="AU97" s="90">
        <f>'VON - Oprava traťového ús...'!P117</f>
        <v>0</v>
      </c>
      <c r="AV97" s="89">
        <f>'VON - Oprava traťového ús...'!J33</f>
        <v>0</v>
      </c>
      <c r="AW97" s="89">
        <f>'VON - Oprava traťového ús...'!J34</f>
        <v>0</v>
      </c>
      <c r="AX97" s="89">
        <f>'VON - Oprava traťového ús...'!J35</f>
        <v>0</v>
      </c>
      <c r="AY97" s="89">
        <f>'VON - Oprava traťového ús...'!J36</f>
        <v>0</v>
      </c>
      <c r="AZ97" s="89">
        <f>'VON - Oprava traťového ús...'!F33</f>
        <v>0</v>
      </c>
      <c r="BA97" s="89">
        <f>'VON - Oprava traťového ús...'!F34</f>
        <v>0</v>
      </c>
      <c r="BB97" s="89">
        <f>'VON - Oprava traťového ús...'!F35</f>
        <v>0</v>
      </c>
      <c r="BC97" s="89">
        <f>'VON - Oprava traťového ús...'!F36</f>
        <v>0</v>
      </c>
      <c r="BD97" s="91">
        <f>'VON - Oprava traťového ús...'!F37</f>
        <v>0</v>
      </c>
      <c r="BT97" s="87" t="s">
        <v>86</v>
      </c>
      <c r="BV97" s="87" t="s">
        <v>80</v>
      </c>
      <c r="BW97" s="87" t="s">
        <v>93</v>
      </c>
      <c r="BX97" s="87" t="s">
        <v>4</v>
      </c>
      <c r="CL97" s="87" t="s">
        <v>1</v>
      </c>
      <c r="CM97" s="87" t="s">
        <v>88</v>
      </c>
    </row>
    <row r="98" spans="1:91" s="2" customFormat="1" ht="30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9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32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Oprava odvodnění,...'!C2" display="/"/>
    <hyperlink ref="A96" location="'SO 02 - Oprava železniční...'!C2" display="/"/>
    <hyperlink ref="A97" location="'VON - Oprava traťového ús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7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6" t="s">
        <v>87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1:46" s="1" customFormat="1" ht="24.95" hidden="1" customHeight="1">
      <c r="B4" s="19"/>
      <c r="D4" s="20" t="s">
        <v>94</v>
      </c>
      <c r="L4" s="19"/>
      <c r="M4" s="92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38" t="str">
        <f>'Rekapitulace stavby'!K6</f>
        <v>Oprava traťového úseku Petrovice u Karviné - Karviná město</v>
      </c>
      <c r="F7" s="239"/>
      <c r="G7" s="239"/>
      <c r="H7" s="239"/>
      <c r="L7" s="19"/>
    </row>
    <row r="8" spans="1:46" s="2" customFormat="1" ht="12" hidden="1" customHeight="1">
      <c r="A8" s="31"/>
      <c r="B8" s="32"/>
      <c r="C8" s="31"/>
      <c r="D8" s="26" t="s">
        <v>95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2"/>
      <c r="C9" s="31"/>
      <c r="D9" s="31"/>
      <c r="E9" s="218" t="s">
        <v>96</v>
      </c>
      <c r="F9" s="240"/>
      <c r="G9" s="240"/>
      <c r="H9" s="24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2"/>
      <c r="C11" s="31"/>
      <c r="D11" s="26" t="s">
        <v>18</v>
      </c>
      <c r="E11" s="31"/>
      <c r="F11" s="24" t="s">
        <v>19</v>
      </c>
      <c r="G11" s="31"/>
      <c r="H11" s="31"/>
      <c r="I11" s="26" t="s">
        <v>20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2"/>
      <c r="C12" s="31"/>
      <c r="D12" s="26" t="s">
        <v>22</v>
      </c>
      <c r="E12" s="31"/>
      <c r="F12" s="24" t="s">
        <v>23</v>
      </c>
      <c r="G12" s="31"/>
      <c r="H12" s="31"/>
      <c r="I12" s="26" t="s">
        <v>24</v>
      </c>
      <c r="J12" s="54" t="str">
        <f>'Rekapitulace stavby'!AN8</f>
        <v>31. 1. 2023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26</v>
      </c>
      <c r="E14" s="31"/>
      <c r="F14" s="31"/>
      <c r="G14" s="31"/>
      <c r="H14" s="31"/>
      <c r="I14" s="26" t="s">
        <v>27</v>
      </c>
      <c r="J14" s="24" t="s">
        <v>28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2"/>
      <c r="C15" s="31"/>
      <c r="D15" s="31"/>
      <c r="E15" s="24" t="s">
        <v>29</v>
      </c>
      <c r="F15" s="31"/>
      <c r="G15" s="31"/>
      <c r="H15" s="31"/>
      <c r="I15" s="26" t="s">
        <v>30</v>
      </c>
      <c r="J15" s="24" t="s">
        <v>31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2"/>
      <c r="C17" s="31"/>
      <c r="D17" s="26" t="s">
        <v>32</v>
      </c>
      <c r="E17" s="31"/>
      <c r="F17" s="31"/>
      <c r="G17" s="31"/>
      <c r="H17" s="31"/>
      <c r="I17" s="26" t="s">
        <v>27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2"/>
      <c r="C18" s="31"/>
      <c r="D18" s="31"/>
      <c r="E18" s="241" t="str">
        <f>'Rekapitulace stavby'!E14</f>
        <v>Vyplň údaj</v>
      </c>
      <c r="F18" s="202"/>
      <c r="G18" s="202"/>
      <c r="H18" s="202"/>
      <c r="I18" s="26" t="s">
        <v>30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2"/>
      <c r="C20" s="31"/>
      <c r="D20" s="26" t="s">
        <v>34</v>
      </c>
      <c r="E20" s="31"/>
      <c r="F20" s="31"/>
      <c r="G20" s="31"/>
      <c r="H20" s="31"/>
      <c r="I20" s="26" t="s">
        <v>27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30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2"/>
      <c r="C23" s="31"/>
      <c r="D23" s="26" t="s">
        <v>36</v>
      </c>
      <c r="E23" s="31"/>
      <c r="F23" s="31"/>
      <c r="G23" s="31"/>
      <c r="H23" s="31"/>
      <c r="I23" s="26" t="s">
        <v>27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30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2"/>
      <c r="C26" s="31"/>
      <c r="D26" s="26" t="s">
        <v>37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93"/>
      <c r="B27" s="94"/>
      <c r="C27" s="93"/>
      <c r="D27" s="93"/>
      <c r="E27" s="207" t="s">
        <v>1</v>
      </c>
      <c r="F27" s="207"/>
      <c r="G27" s="207"/>
      <c r="H27" s="207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hidden="1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2"/>
      <c r="C30" s="31"/>
      <c r="D30" s="96" t="s">
        <v>38</v>
      </c>
      <c r="E30" s="31"/>
      <c r="F30" s="31"/>
      <c r="G30" s="31"/>
      <c r="H30" s="31"/>
      <c r="I30" s="31"/>
      <c r="J30" s="70">
        <f>ROUND(J119,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2"/>
      <c r="C32" s="31"/>
      <c r="D32" s="31"/>
      <c r="E32" s="31"/>
      <c r="F32" s="35" t="s">
        <v>40</v>
      </c>
      <c r="G32" s="31"/>
      <c r="H32" s="31"/>
      <c r="I32" s="35" t="s">
        <v>39</v>
      </c>
      <c r="J32" s="35" t="s">
        <v>41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97" t="s">
        <v>42</v>
      </c>
      <c r="E33" s="26" t="s">
        <v>43</v>
      </c>
      <c r="F33" s="98">
        <f>ROUND((SUM(BE119:BE154)),  2)</f>
        <v>0</v>
      </c>
      <c r="G33" s="31"/>
      <c r="H33" s="31"/>
      <c r="I33" s="99">
        <v>0.21</v>
      </c>
      <c r="J33" s="98">
        <f>ROUND(((SUM(BE119:BE154))*I33),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26" t="s">
        <v>44</v>
      </c>
      <c r="F34" s="98">
        <f>ROUND((SUM(BF119:BF154)),  2)</f>
        <v>0</v>
      </c>
      <c r="G34" s="31"/>
      <c r="H34" s="31"/>
      <c r="I34" s="99">
        <v>0.15</v>
      </c>
      <c r="J34" s="98">
        <f>ROUND(((SUM(BF119:BF154))*I34),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98">
        <f>ROUND((SUM(BG119:BG154)),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46</v>
      </c>
      <c r="F36" s="98">
        <f>ROUND((SUM(BH119:BH154)),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47</v>
      </c>
      <c r="F37" s="98">
        <f>ROUND((SUM(BI119:BI154)),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2"/>
      <c r="C39" s="100"/>
      <c r="D39" s="101" t="s">
        <v>48</v>
      </c>
      <c r="E39" s="59"/>
      <c r="F39" s="59"/>
      <c r="G39" s="102" t="s">
        <v>49</v>
      </c>
      <c r="H39" s="103" t="s">
        <v>50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53</v>
      </c>
      <c r="E61" s="34"/>
      <c r="F61" s="106" t="s">
        <v>54</v>
      </c>
      <c r="G61" s="44" t="s">
        <v>53</v>
      </c>
      <c r="H61" s="34"/>
      <c r="I61" s="34"/>
      <c r="J61" s="107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53</v>
      </c>
      <c r="E76" s="34"/>
      <c r="F76" s="106" t="s">
        <v>54</v>
      </c>
      <c r="G76" s="44" t="s">
        <v>53</v>
      </c>
      <c r="H76" s="34"/>
      <c r="I76" s="34"/>
      <c r="J76" s="107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97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Oprava traťového úseku Petrovice u Karviné - Karviná město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95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8" t="str">
        <f>E9</f>
        <v>SO 01 - Oprava odvodnění, oprava štěrkového lože</v>
      </c>
      <c r="F87" s="240"/>
      <c r="G87" s="240"/>
      <c r="H87" s="24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1"/>
      <c r="E89" s="31"/>
      <c r="F89" s="24" t="str">
        <f>F12</f>
        <v xml:space="preserve"> </v>
      </c>
      <c r="G89" s="31"/>
      <c r="H89" s="31"/>
      <c r="I89" s="26" t="s">
        <v>24</v>
      </c>
      <c r="J89" s="54" t="str">
        <f>IF(J12="","",J12)</f>
        <v>31. 1. 2023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26</v>
      </c>
      <c r="D91" s="31"/>
      <c r="E91" s="31"/>
      <c r="F91" s="24" t="str">
        <f>E15</f>
        <v>Správa železnic s.o.,OŘ Ostrava,ST Ostrava</v>
      </c>
      <c r="G91" s="31"/>
      <c r="H91" s="31"/>
      <c r="I91" s="26" t="s">
        <v>34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32</v>
      </c>
      <c r="D92" s="31"/>
      <c r="E92" s="31"/>
      <c r="F92" s="24" t="str">
        <f>IF(E18="","",E18)</f>
        <v>Vyplň údaj</v>
      </c>
      <c r="G92" s="31"/>
      <c r="H92" s="31"/>
      <c r="I92" s="26" t="s">
        <v>36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98</v>
      </c>
      <c r="D94" s="100"/>
      <c r="E94" s="100"/>
      <c r="F94" s="100"/>
      <c r="G94" s="100"/>
      <c r="H94" s="100"/>
      <c r="I94" s="100"/>
      <c r="J94" s="109" t="s">
        <v>99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100</v>
      </c>
      <c r="D96" s="31"/>
      <c r="E96" s="31"/>
      <c r="F96" s="31"/>
      <c r="G96" s="31"/>
      <c r="H96" s="31"/>
      <c r="I96" s="31"/>
      <c r="J96" s="70">
        <f>J119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101</v>
      </c>
    </row>
    <row r="97" spans="1:31" s="9" customFormat="1" ht="24.95" customHeight="1">
      <c r="B97" s="111"/>
      <c r="D97" s="112" t="s">
        <v>102</v>
      </c>
      <c r="E97" s="113"/>
      <c r="F97" s="113"/>
      <c r="G97" s="113"/>
      <c r="H97" s="113"/>
      <c r="I97" s="113"/>
      <c r="J97" s="114">
        <f>J120</f>
        <v>0</v>
      </c>
      <c r="L97" s="111"/>
    </row>
    <row r="98" spans="1:31" s="10" customFormat="1" ht="19.899999999999999" customHeight="1">
      <c r="B98" s="115"/>
      <c r="D98" s="116" t="s">
        <v>103</v>
      </c>
      <c r="E98" s="117"/>
      <c r="F98" s="117"/>
      <c r="G98" s="117"/>
      <c r="H98" s="117"/>
      <c r="I98" s="117"/>
      <c r="J98" s="118">
        <f>J121</f>
        <v>0</v>
      </c>
      <c r="L98" s="115"/>
    </row>
    <row r="99" spans="1:31" s="9" customFormat="1" ht="24.95" customHeight="1">
      <c r="B99" s="111"/>
      <c r="D99" s="112" t="s">
        <v>104</v>
      </c>
      <c r="E99" s="113"/>
      <c r="F99" s="113"/>
      <c r="G99" s="113"/>
      <c r="H99" s="113"/>
      <c r="I99" s="113"/>
      <c r="J99" s="114">
        <f>J134</f>
        <v>0</v>
      </c>
      <c r="L99" s="111"/>
    </row>
    <row r="100" spans="1:31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105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38" t="str">
        <f>E7</f>
        <v>Oprava traťového úseku Petrovice u Karviné - Karviná město</v>
      </c>
      <c r="F109" s="239"/>
      <c r="G109" s="239"/>
      <c r="H109" s="239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95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1"/>
      <c r="D111" s="31"/>
      <c r="E111" s="218" t="str">
        <f>E9</f>
        <v>SO 01 - Oprava odvodnění, oprava štěrkového lože</v>
      </c>
      <c r="F111" s="240"/>
      <c r="G111" s="240"/>
      <c r="H111" s="240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22</v>
      </c>
      <c r="D113" s="31"/>
      <c r="E113" s="31"/>
      <c r="F113" s="24" t="str">
        <f>F12</f>
        <v xml:space="preserve"> </v>
      </c>
      <c r="G113" s="31"/>
      <c r="H113" s="31"/>
      <c r="I113" s="26" t="s">
        <v>24</v>
      </c>
      <c r="J113" s="54" t="str">
        <f>IF(J12="","",J12)</f>
        <v>31. 1. 2023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26</v>
      </c>
      <c r="D115" s="31"/>
      <c r="E115" s="31"/>
      <c r="F115" s="24" t="str">
        <f>E15</f>
        <v>Správa železnic s.o.,OŘ Ostrava,ST Ostrava</v>
      </c>
      <c r="G115" s="31"/>
      <c r="H115" s="31"/>
      <c r="I115" s="26" t="s">
        <v>34</v>
      </c>
      <c r="J115" s="29" t="str">
        <f>E21</f>
        <v xml:space="preserve"> 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32</v>
      </c>
      <c r="D116" s="31"/>
      <c r="E116" s="31"/>
      <c r="F116" s="24" t="str">
        <f>IF(E18="","",E18)</f>
        <v>Vyplň údaj</v>
      </c>
      <c r="G116" s="31"/>
      <c r="H116" s="31"/>
      <c r="I116" s="26" t="s">
        <v>36</v>
      </c>
      <c r="J116" s="29" t="str">
        <f>E24</f>
        <v xml:space="preserve"> 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19"/>
      <c r="B118" s="120"/>
      <c r="C118" s="121" t="s">
        <v>106</v>
      </c>
      <c r="D118" s="122" t="s">
        <v>63</v>
      </c>
      <c r="E118" s="122" t="s">
        <v>59</v>
      </c>
      <c r="F118" s="122" t="s">
        <v>60</v>
      </c>
      <c r="G118" s="122" t="s">
        <v>107</v>
      </c>
      <c r="H118" s="122" t="s">
        <v>108</v>
      </c>
      <c r="I118" s="122" t="s">
        <v>109</v>
      </c>
      <c r="J118" s="122" t="s">
        <v>99</v>
      </c>
      <c r="K118" s="123" t="s">
        <v>110</v>
      </c>
      <c r="L118" s="124"/>
      <c r="M118" s="61" t="s">
        <v>1</v>
      </c>
      <c r="N118" s="62" t="s">
        <v>42</v>
      </c>
      <c r="O118" s="62" t="s">
        <v>111</v>
      </c>
      <c r="P118" s="62" t="s">
        <v>112</v>
      </c>
      <c r="Q118" s="62" t="s">
        <v>113</v>
      </c>
      <c r="R118" s="62" t="s">
        <v>114</v>
      </c>
      <c r="S118" s="62" t="s">
        <v>115</v>
      </c>
      <c r="T118" s="63" t="s">
        <v>116</v>
      </c>
      <c r="U118" s="119"/>
      <c r="V118" s="119"/>
      <c r="W118" s="119"/>
      <c r="X118" s="119"/>
      <c r="Y118" s="119"/>
      <c r="Z118" s="119"/>
      <c r="AA118" s="119"/>
      <c r="AB118" s="119"/>
      <c r="AC118" s="119"/>
      <c r="AD118" s="119"/>
      <c r="AE118" s="119"/>
    </row>
    <row r="119" spans="1:65" s="2" customFormat="1" ht="22.9" customHeight="1">
      <c r="A119" s="31"/>
      <c r="B119" s="32"/>
      <c r="C119" s="68" t="s">
        <v>117</v>
      </c>
      <c r="D119" s="31"/>
      <c r="E119" s="31"/>
      <c r="F119" s="31"/>
      <c r="G119" s="31"/>
      <c r="H119" s="31"/>
      <c r="I119" s="31"/>
      <c r="J119" s="125">
        <f>BK119</f>
        <v>0</v>
      </c>
      <c r="K119" s="31"/>
      <c r="L119" s="32"/>
      <c r="M119" s="64"/>
      <c r="N119" s="55"/>
      <c r="O119" s="65"/>
      <c r="P119" s="126">
        <f>P120+P134</f>
        <v>0</v>
      </c>
      <c r="Q119" s="65"/>
      <c r="R119" s="126">
        <f>R120+R134</f>
        <v>5052.7</v>
      </c>
      <c r="S119" s="65"/>
      <c r="T119" s="127">
        <f>T120+T134</f>
        <v>3771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6" t="s">
        <v>77</v>
      </c>
      <c r="AU119" s="16" t="s">
        <v>101</v>
      </c>
      <c r="BK119" s="128">
        <f>BK120+BK134</f>
        <v>0</v>
      </c>
    </row>
    <row r="120" spans="1:65" s="12" customFormat="1" ht="25.9" customHeight="1">
      <c r="B120" s="129"/>
      <c r="D120" s="130" t="s">
        <v>77</v>
      </c>
      <c r="E120" s="131" t="s">
        <v>118</v>
      </c>
      <c r="F120" s="131" t="s">
        <v>119</v>
      </c>
      <c r="I120" s="132"/>
      <c r="J120" s="133">
        <f>BK120</f>
        <v>0</v>
      </c>
      <c r="L120" s="129"/>
      <c r="M120" s="134"/>
      <c r="N120" s="135"/>
      <c r="O120" s="135"/>
      <c r="P120" s="136">
        <f>P121</f>
        <v>0</v>
      </c>
      <c r="Q120" s="135"/>
      <c r="R120" s="136">
        <f>R121</f>
        <v>3026</v>
      </c>
      <c r="S120" s="135"/>
      <c r="T120" s="137">
        <f>T121</f>
        <v>3771</v>
      </c>
      <c r="AR120" s="130" t="s">
        <v>86</v>
      </c>
      <c r="AT120" s="138" t="s">
        <v>77</v>
      </c>
      <c r="AU120" s="138" t="s">
        <v>78</v>
      </c>
      <c r="AY120" s="130" t="s">
        <v>120</v>
      </c>
      <c r="BK120" s="139">
        <f>BK121</f>
        <v>0</v>
      </c>
    </row>
    <row r="121" spans="1:65" s="12" customFormat="1" ht="22.9" customHeight="1">
      <c r="B121" s="129"/>
      <c r="D121" s="130" t="s">
        <v>77</v>
      </c>
      <c r="E121" s="140" t="s">
        <v>121</v>
      </c>
      <c r="F121" s="140" t="s">
        <v>122</v>
      </c>
      <c r="I121" s="132"/>
      <c r="J121" s="141">
        <f>BK121</f>
        <v>0</v>
      </c>
      <c r="L121" s="129"/>
      <c r="M121" s="134"/>
      <c r="N121" s="135"/>
      <c r="O121" s="135"/>
      <c r="P121" s="136">
        <f>SUM(P122:P133)</f>
        <v>0</v>
      </c>
      <c r="Q121" s="135"/>
      <c r="R121" s="136">
        <f>SUM(R122:R133)</f>
        <v>3026</v>
      </c>
      <c r="S121" s="135"/>
      <c r="T121" s="137">
        <f>SUM(T122:T133)</f>
        <v>3771</v>
      </c>
      <c r="AR121" s="130" t="s">
        <v>86</v>
      </c>
      <c r="AT121" s="138" t="s">
        <v>77</v>
      </c>
      <c r="AU121" s="138" t="s">
        <v>86</v>
      </c>
      <c r="AY121" s="130" t="s">
        <v>120</v>
      </c>
      <c r="BK121" s="139">
        <f>SUM(BK122:BK133)</f>
        <v>0</v>
      </c>
    </row>
    <row r="122" spans="1:65" s="2" customFormat="1" ht="90" customHeight="1">
      <c r="A122" s="31"/>
      <c r="B122" s="142"/>
      <c r="C122" s="143" t="s">
        <v>86</v>
      </c>
      <c r="D122" s="143" t="s">
        <v>123</v>
      </c>
      <c r="E122" s="144" t="s">
        <v>124</v>
      </c>
      <c r="F122" s="145" t="s">
        <v>125</v>
      </c>
      <c r="G122" s="146" t="s">
        <v>126</v>
      </c>
      <c r="H122" s="147">
        <v>169.2</v>
      </c>
      <c r="I122" s="148"/>
      <c r="J122" s="149">
        <f>ROUND(I122*H122,2)</f>
        <v>0</v>
      </c>
      <c r="K122" s="145" t="s">
        <v>127</v>
      </c>
      <c r="L122" s="32"/>
      <c r="M122" s="150" t="s">
        <v>1</v>
      </c>
      <c r="N122" s="151" t="s">
        <v>43</v>
      </c>
      <c r="O122" s="57"/>
      <c r="P122" s="152">
        <f>O122*H122</f>
        <v>0</v>
      </c>
      <c r="Q122" s="152">
        <v>0</v>
      </c>
      <c r="R122" s="152">
        <f>Q122*H122</f>
        <v>0</v>
      </c>
      <c r="S122" s="152">
        <v>0</v>
      </c>
      <c r="T122" s="153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54" t="s">
        <v>128</v>
      </c>
      <c r="AT122" s="154" t="s">
        <v>123</v>
      </c>
      <c r="AU122" s="154" t="s">
        <v>88</v>
      </c>
      <c r="AY122" s="16" t="s">
        <v>120</v>
      </c>
      <c r="BE122" s="155">
        <f>IF(N122="základní",J122,0)</f>
        <v>0</v>
      </c>
      <c r="BF122" s="155">
        <f>IF(N122="snížená",J122,0)</f>
        <v>0</v>
      </c>
      <c r="BG122" s="155">
        <f>IF(N122="zákl. přenesená",J122,0)</f>
        <v>0</v>
      </c>
      <c r="BH122" s="155">
        <f>IF(N122="sníž. přenesená",J122,0)</f>
        <v>0</v>
      </c>
      <c r="BI122" s="155">
        <f>IF(N122="nulová",J122,0)</f>
        <v>0</v>
      </c>
      <c r="BJ122" s="16" t="s">
        <v>86</v>
      </c>
      <c r="BK122" s="155">
        <f>ROUND(I122*H122,2)</f>
        <v>0</v>
      </c>
      <c r="BL122" s="16" t="s">
        <v>128</v>
      </c>
      <c r="BM122" s="154" t="s">
        <v>129</v>
      </c>
    </row>
    <row r="123" spans="1:65" s="2" customFormat="1" ht="19.5">
      <c r="A123" s="31"/>
      <c r="B123" s="32"/>
      <c r="C123" s="31"/>
      <c r="D123" s="156" t="s">
        <v>130</v>
      </c>
      <c r="E123" s="31"/>
      <c r="F123" s="157" t="s">
        <v>131</v>
      </c>
      <c r="G123" s="31"/>
      <c r="H123" s="31"/>
      <c r="I123" s="158"/>
      <c r="J123" s="31"/>
      <c r="K123" s="31"/>
      <c r="L123" s="32"/>
      <c r="M123" s="159"/>
      <c r="N123" s="160"/>
      <c r="O123" s="57"/>
      <c r="P123" s="57"/>
      <c r="Q123" s="57"/>
      <c r="R123" s="57"/>
      <c r="S123" s="57"/>
      <c r="T123" s="58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6" t="s">
        <v>130</v>
      </c>
      <c r="AU123" s="16" t="s">
        <v>88</v>
      </c>
    </row>
    <row r="124" spans="1:65" s="2" customFormat="1" ht="101.25" customHeight="1">
      <c r="A124" s="31"/>
      <c r="B124" s="142"/>
      <c r="C124" s="143" t="s">
        <v>88</v>
      </c>
      <c r="D124" s="143" t="s">
        <v>123</v>
      </c>
      <c r="E124" s="144" t="s">
        <v>132</v>
      </c>
      <c r="F124" s="145" t="s">
        <v>133</v>
      </c>
      <c r="G124" s="146" t="s">
        <v>134</v>
      </c>
      <c r="H124" s="147">
        <v>2.3439999999999999</v>
      </c>
      <c r="I124" s="148"/>
      <c r="J124" s="149">
        <f>ROUND(I124*H124,2)</f>
        <v>0</v>
      </c>
      <c r="K124" s="145" t="s">
        <v>127</v>
      </c>
      <c r="L124" s="32"/>
      <c r="M124" s="150" t="s">
        <v>1</v>
      </c>
      <c r="N124" s="151" t="s">
        <v>43</v>
      </c>
      <c r="O124" s="57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4" t="s">
        <v>128</v>
      </c>
      <c r="AT124" s="154" t="s">
        <v>123</v>
      </c>
      <c r="AU124" s="154" t="s">
        <v>88</v>
      </c>
      <c r="AY124" s="16" t="s">
        <v>120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6" t="s">
        <v>86</v>
      </c>
      <c r="BK124" s="155">
        <f>ROUND(I124*H124,2)</f>
        <v>0</v>
      </c>
      <c r="BL124" s="16" t="s">
        <v>128</v>
      </c>
      <c r="BM124" s="154" t="s">
        <v>135</v>
      </c>
    </row>
    <row r="125" spans="1:65" s="2" customFormat="1" ht="37.9" customHeight="1">
      <c r="A125" s="31"/>
      <c r="B125" s="142"/>
      <c r="C125" s="143" t="s">
        <v>136</v>
      </c>
      <c r="D125" s="143" t="s">
        <v>123</v>
      </c>
      <c r="E125" s="144" t="s">
        <v>137</v>
      </c>
      <c r="F125" s="145" t="s">
        <v>138</v>
      </c>
      <c r="G125" s="146" t="s">
        <v>126</v>
      </c>
      <c r="H125" s="147">
        <v>1780</v>
      </c>
      <c r="I125" s="148"/>
      <c r="J125" s="149">
        <f>ROUND(I125*H125,2)</f>
        <v>0</v>
      </c>
      <c r="K125" s="145" t="s">
        <v>127</v>
      </c>
      <c r="L125" s="32"/>
      <c r="M125" s="150" t="s">
        <v>1</v>
      </c>
      <c r="N125" s="151" t="s">
        <v>43</v>
      </c>
      <c r="O125" s="57"/>
      <c r="P125" s="152">
        <f>O125*H125</f>
        <v>0</v>
      </c>
      <c r="Q125" s="152">
        <v>1.7</v>
      </c>
      <c r="R125" s="152">
        <f>Q125*H125</f>
        <v>3026</v>
      </c>
      <c r="S125" s="152">
        <v>1.8</v>
      </c>
      <c r="T125" s="153">
        <f>S125*H125</f>
        <v>3204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4" t="s">
        <v>128</v>
      </c>
      <c r="AT125" s="154" t="s">
        <v>123</v>
      </c>
      <c r="AU125" s="154" t="s">
        <v>88</v>
      </c>
      <c r="AY125" s="16" t="s">
        <v>120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6" t="s">
        <v>86</v>
      </c>
      <c r="BK125" s="155">
        <f>ROUND(I125*H125,2)</f>
        <v>0</v>
      </c>
      <c r="BL125" s="16" t="s">
        <v>128</v>
      </c>
      <c r="BM125" s="154" t="s">
        <v>139</v>
      </c>
    </row>
    <row r="126" spans="1:65" s="2" customFormat="1" ht="66.75" customHeight="1">
      <c r="A126" s="31"/>
      <c r="B126" s="142"/>
      <c r="C126" s="143" t="s">
        <v>128</v>
      </c>
      <c r="D126" s="143" t="s">
        <v>123</v>
      </c>
      <c r="E126" s="144" t="s">
        <v>140</v>
      </c>
      <c r="F126" s="145" t="s">
        <v>141</v>
      </c>
      <c r="G126" s="146" t="s">
        <v>134</v>
      </c>
      <c r="H126" s="147">
        <v>2.5</v>
      </c>
      <c r="I126" s="148"/>
      <c r="J126" s="149">
        <f>ROUND(I126*H126,2)</f>
        <v>0</v>
      </c>
      <c r="K126" s="145" t="s">
        <v>127</v>
      </c>
      <c r="L126" s="32"/>
      <c r="M126" s="150" t="s">
        <v>1</v>
      </c>
      <c r="N126" s="151" t="s">
        <v>43</v>
      </c>
      <c r="O126" s="57"/>
      <c r="P126" s="152">
        <f>O126*H126</f>
        <v>0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4" t="s">
        <v>128</v>
      </c>
      <c r="AT126" s="154" t="s">
        <v>123</v>
      </c>
      <c r="AU126" s="154" t="s">
        <v>88</v>
      </c>
      <c r="AY126" s="16" t="s">
        <v>120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6" t="s">
        <v>86</v>
      </c>
      <c r="BK126" s="155">
        <f>ROUND(I126*H126,2)</f>
        <v>0</v>
      </c>
      <c r="BL126" s="16" t="s">
        <v>128</v>
      </c>
      <c r="BM126" s="154" t="s">
        <v>142</v>
      </c>
    </row>
    <row r="127" spans="1:65" s="2" customFormat="1" ht="19.5">
      <c r="A127" s="31"/>
      <c r="B127" s="32"/>
      <c r="C127" s="31"/>
      <c r="D127" s="156" t="s">
        <v>130</v>
      </c>
      <c r="E127" s="31"/>
      <c r="F127" s="157" t="s">
        <v>143</v>
      </c>
      <c r="G127" s="31"/>
      <c r="H127" s="31"/>
      <c r="I127" s="158"/>
      <c r="J127" s="31"/>
      <c r="K127" s="31"/>
      <c r="L127" s="32"/>
      <c r="M127" s="159"/>
      <c r="N127" s="160"/>
      <c r="O127" s="57"/>
      <c r="P127" s="57"/>
      <c r="Q127" s="57"/>
      <c r="R127" s="57"/>
      <c r="S127" s="57"/>
      <c r="T127" s="58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130</v>
      </c>
      <c r="AU127" s="16" t="s">
        <v>88</v>
      </c>
    </row>
    <row r="128" spans="1:65" s="2" customFormat="1" ht="37.9" customHeight="1">
      <c r="A128" s="31"/>
      <c r="B128" s="142"/>
      <c r="C128" s="143" t="s">
        <v>121</v>
      </c>
      <c r="D128" s="143" t="s">
        <v>123</v>
      </c>
      <c r="E128" s="144" t="s">
        <v>144</v>
      </c>
      <c r="F128" s="145" t="s">
        <v>145</v>
      </c>
      <c r="G128" s="146" t="s">
        <v>126</v>
      </c>
      <c r="H128" s="147">
        <v>405</v>
      </c>
      <c r="I128" s="148"/>
      <c r="J128" s="149">
        <f>ROUND(I128*H128,2)</f>
        <v>0</v>
      </c>
      <c r="K128" s="145" t="s">
        <v>127</v>
      </c>
      <c r="L128" s="32"/>
      <c r="M128" s="150" t="s">
        <v>1</v>
      </c>
      <c r="N128" s="151" t="s">
        <v>43</v>
      </c>
      <c r="O128" s="57"/>
      <c r="P128" s="152">
        <f>O128*H128</f>
        <v>0</v>
      </c>
      <c r="Q128" s="152">
        <v>0</v>
      </c>
      <c r="R128" s="152">
        <f>Q128*H128</f>
        <v>0</v>
      </c>
      <c r="S128" s="152">
        <v>1.4</v>
      </c>
      <c r="T128" s="153">
        <f>S128*H128</f>
        <v>567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4" t="s">
        <v>128</v>
      </c>
      <c r="AT128" s="154" t="s">
        <v>123</v>
      </c>
      <c r="AU128" s="154" t="s">
        <v>88</v>
      </c>
      <c r="AY128" s="16" t="s">
        <v>120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6" t="s">
        <v>86</v>
      </c>
      <c r="BK128" s="155">
        <f>ROUND(I128*H128,2)</f>
        <v>0</v>
      </c>
      <c r="BL128" s="16" t="s">
        <v>128</v>
      </c>
      <c r="BM128" s="154" t="s">
        <v>146</v>
      </c>
    </row>
    <row r="129" spans="1:65" s="13" customFormat="1" ht="11.25">
      <c r="B129" s="161"/>
      <c r="D129" s="156" t="s">
        <v>147</v>
      </c>
      <c r="E129" s="162" t="s">
        <v>1</v>
      </c>
      <c r="F129" s="163" t="s">
        <v>148</v>
      </c>
      <c r="H129" s="164">
        <v>30</v>
      </c>
      <c r="I129" s="165"/>
      <c r="L129" s="161"/>
      <c r="M129" s="166"/>
      <c r="N129" s="167"/>
      <c r="O129" s="167"/>
      <c r="P129" s="167"/>
      <c r="Q129" s="167"/>
      <c r="R129" s="167"/>
      <c r="S129" s="167"/>
      <c r="T129" s="168"/>
      <c r="AT129" s="162" t="s">
        <v>147</v>
      </c>
      <c r="AU129" s="162" t="s">
        <v>88</v>
      </c>
      <c r="AV129" s="13" t="s">
        <v>88</v>
      </c>
      <c r="AW129" s="13" t="s">
        <v>35</v>
      </c>
      <c r="AX129" s="13" t="s">
        <v>78</v>
      </c>
      <c r="AY129" s="162" t="s">
        <v>120</v>
      </c>
    </row>
    <row r="130" spans="1:65" s="13" customFormat="1" ht="11.25">
      <c r="B130" s="161"/>
      <c r="D130" s="156" t="s">
        <v>147</v>
      </c>
      <c r="E130" s="162" t="s">
        <v>1</v>
      </c>
      <c r="F130" s="163" t="s">
        <v>149</v>
      </c>
      <c r="H130" s="164">
        <v>60</v>
      </c>
      <c r="I130" s="165"/>
      <c r="L130" s="161"/>
      <c r="M130" s="166"/>
      <c r="N130" s="167"/>
      <c r="O130" s="167"/>
      <c r="P130" s="167"/>
      <c r="Q130" s="167"/>
      <c r="R130" s="167"/>
      <c r="S130" s="167"/>
      <c r="T130" s="168"/>
      <c r="AT130" s="162" t="s">
        <v>147</v>
      </c>
      <c r="AU130" s="162" t="s">
        <v>88</v>
      </c>
      <c r="AV130" s="13" t="s">
        <v>88</v>
      </c>
      <c r="AW130" s="13" t="s">
        <v>35</v>
      </c>
      <c r="AX130" s="13" t="s">
        <v>78</v>
      </c>
      <c r="AY130" s="162" t="s">
        <v>120</v>
      </c>
    </row>
    <row r="131" spans="1:65" s="13" customFormat="1" ht="11.25">
      <c r="B131" s="161"/>
      <c r="D131" s="156" t="s">
        <v>147</v>
      </c>
      <c r="E131" s="162" t="s">
        <v>1</v>
      </c>
      <c r="F131" s="163" t="s">
        <v>150</v>
      </c>
      <c r="H131" s="164">
        <v>210</v>
      </c>
      <c r="I131" s="165"/>
      <c r="L131" s="161"/>
      <c r="M131" s="166"/>
      <c r="N131" s="167"/>
      <c r="O131" s="167"/>
      <c r="P131" s="167"/>
      <c r="Q131" s="167"/>
      <c r="R131" s="167"/>
      <c r="S131" s="167"/>
      <c r="T131" s="168"/>
      <c r="AT131" s="162" t="s">
        <v>147</v>
      </c>
      <c r="AU131" s="162" t="s">
        <v>88</v>
      </c>
      <c r="AV131" s="13" t="s">
        <v>88</v>
      </c>
      <c r="AW131" s="13" t="s">
        <v>35</v>
      </c>
      <c r="AX131" s="13" t="s">
        <v>78</v>
      </c>
      <c r="AY131" s="162" t="s">
        <v>120</v>
      </c>
    </row>
    <row r="132" spans="1:65" s="13" customFormat="1" ht="11.25">
      <c r="B132" s="161"/>
      <c r="D132" s="156" t="s">
        <v>147</v>
      </c>
      <c r="E132" s="162" t="s">
        <v>1</v>
      </c>
      <c r="F132" s="163" t="s">
        <v>151</v>
      </c>
      <c r="H132" s="164">
        <v>105</v>
      </c>
      <c r="I132" s="165"/>
      <c r="L132" s="161"/>
      <c r="M132" s="166"/>
      <c r="N132" s="167"/>
      <c r="O132" s="167"/>
      <c r="P132" s="167"/>
      <c r="Q132" s="167"/>
      <c r="R132" s="167"/>
      <c r="S132" s="167"/>
      <c r="T132" s="168"/>
      <c r="AT132" s="162" t="s">
        <v>147</v>
      </c>
      <c r="AU132" s="162" t="s">
        <v>88</v>
      </c>
      <c r="AV132" s="13" t="s">
        <v>88</v>
      </c>
      <c r="AW132" s="13" t="s">
        <v>35</v>
      </c>
      <c r="AX132" s="13" t="s">
        <v>78</v>
      </c>
      <c r="AY132" s="162" t="s">
        <v>120</v>
      </c>
    </row>
    <row r="133" spans="1:65" s="14" customFormat="1" ht="11.25">
      <c r="B133" s="169"/>
      <c r="D133" s="156" t="s">
        <v>147</v>
      </c>
      <c r="E133" s="170" t="s">
        <v>1</v>
      </c>
      <c r="F133" s="171" t="s">
        <v>152</v>
      </c>
      <c r="H133" s="172">
        <v>405</v>
      </c>
      <c r="I133" s="173"/>
      <c r="L133" s="169"/>
      <c r="M133" s="174"/>
      <c r="N133" s="175"/>
      <c r="O133" s="175"/>
      <c r="P133" s="175"/>
      <c r="Q133" s="175"/>
      <c r="R133" s="175"/>
      <c r="S133" s="175"/>
      <c r="T133" s="176"/>
      <c r="AT133" s="170" t="s">
        <v>147</v>
      </c>
      <c r="AU133" s="170" t="s">
        <v>88</v>
      </c>
      <c r="AV133" s="14" t="s">
        <v>128</v>
      </c>
      <c r="AW133" s="14" t="s">
        <v>35</v>
      </c>
      <c r="AX133" s="14" t="s">
        <v>86</v>
      </c>
      <c r="AY133" s="170" t="s">
        <v>120</v>
      </c>
    </row>
    <row r="134" spans="1:65" s="12" customFormat="1" ht="25.9" customHeight="1">
      <c r="B134" s="129"/>
      <c r="D134" s="130" t="s">
        <v>77</v>
      </c>
      <c r="E134" s="131" t="s">
        <v>153</v>
      </c>
      <c r="F134" s="131" t="s">
        <v>154</v>
      </c>
      <c r="I134" s="132"/>
      <c r="J134" s="133">
        <f>BK134</f>
        <v>0</v>
      </c>
      <c r="L134" s="129"/>
      <c r="M134" s="134"/>
      <c r="N134" s="135"/>
      <c r="O134" s="135"/>
      <c r="P134" s="136">
        <f>SUM(P135:P154)</f>
        <v>0</v>
      </c>
      <c r="Q134" s="135"/>
      <c r="R134" s="136">
        <f>SUM(R135:R154)</f>
        <v>2026.7</v>
      </c>
      <c r="S134" s="135"/>
      <c r="T134" s="137">
        <f>SUM(T135:T154)</f>
        <v>0</v>
      </c>
      <c r="AR134" s="130" t="s">
        <v>128</v>
      </c>
      <c r="AT134" s="138" t="s">
        <v>77</v>
      </c>
      <c r="AU134" s="138" t="s">
        <v>78</v>
      </c>
      <c r="AY134" s="130" t="s">
        <v>120</v>
      </c>
      <c r="BK134" s="139">
        <f>SUM(BK135:BK154)</f>
        <v>0</v>
      </c>
    </row>
    <row r="135" spans="1:65" s="2" customFormat="1" ht="78" customHeight="1">
      <c r="A135" s="31"/>
      <c r="B135" s="142"/>
      <c r="C135" s="143" t="s">
        <v>155</v>
      </c>
      <c r="D135" s="143" t="s">
        <v>123</v>
      </c>
      <c r="E135" s="144" t="s">
        <v>156</v>
      </c>
      <c r="F135" s="145" t="s">
        <v>157</v>
      </c>
      <c r="G135" s="146" t="s">
        <v>158</v>
      </c>
      <c r="H135" s="147">
        <v>1000</v>
      </c>
      <c r="I135" s="148"/>
      <c r="J135" s="149">
        <f>ROUND(I135*H135,2)</f>
        <v>0</v>
      </c>
      <c r="K135" s="145" t="s">
        <v>127</v>
      </c>
      <c r="L135" s="32"/>
      <c r="M135" s="150" t="s">
        <v>1</v>
      </c>
      <c r="N135" s="151" t="s">
        <v>43</v>
      </c>
      <c r="O135" s="57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4" t="s">
        <v>159</v>
      </c>
      <c r="AT135" s="154" t="s">
        <v>123</v>
      </c>
      <c r="AU135" s="154" t="s">
        <v>86</v>
      </c>
      <c r="AY135" s="16" t="s">
        <v>120</v>
      </c>
      <c r="BE135" s="155">
        <f>IF(N135="základní",J135,0)</f>
        <v>0</v>
      </c>
      <c r="BF135" s="155">
        <f>IF(N135="snížená",J135,0)</f>
        <v>0</v>
      </c>
      <c r="BG135" s="155">
        <f>IF(N135="zákl. přenesená",J135,0)</f>
        <v>0</v>
      </c>
      <c r="BH135" s="155">
        <f>IF(N135="sníž. přenesená",J135,0)</f>
        <v>0</v>
      </c>
      <c r="BI135" s="155">
        <f>IF(N135="nulová",J135,0)</f>
        <v>0</v>
      </c>
      <c r="BJ135" s="16" t="s">
        <v>86</v>
      </c>
      <c r="BK135" s="155">
        <f>ROUND(I135*H135,2)</f>
        <v>0</v>
      </c>
      <c r="BL135" s="16" t="s">
        <v>159</v>
      </c>
      <c r="BM135" s="154" t="s">
        <v>160</v>
      </c>
    </row>
    <row r="136" spans="1:65" s="2" customFormat="1" ht="19.5">
      <c r="A136" s="31"/>
      <c r="B136" s="32"/>
      <c r="C136" s="31"/>
      <c r="D136" s="156" t="s">
        <v>130</v>
      </c>
      <c r="E136" s="31"/>
      <c r="F136" s="157" t="s">
        <v>161</v>
      </c>
      <c r="G136" s="31"/>
      <c r="H136" s="31"/>
      <c r="I136" s="158"/>
      <c r="J136" s="31"/>
      <c r="K136" s="31"/>
      <c r="L136" s="32"/>
      <c r="M136" s="159"/>
      <c r="N136" s="160"/>
      <c r="O136" s="57"/>
      <c r="P136" s="57"/>
      <c r="Q136" s="57"/>
      <c r="R136" s="57"/>
      <c r="S136" s="57"/>
      <c r="T136" s="58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130</v>
      </c>
      <c r="AU136" s="16" t="s">
        <v>86</v>
      </c>
    </row>
    <row r="137" spans="1:65" s="13" customFormat="1" ht="11.25">
      <c r="B137" s="161"/>
      <c r="D137" s="156" t="s">
        <v>147</v>
      </c>
      <c r="E137" s="162" t="s">
        <v>1</v>
      </c>
      <c r="F137" s="163" t="s">
        <v>162</v>
      </c>
      <c r="H137" s="164">
        <v>1000</v>
      </c>
      <c r="I137" s="165"/>
      <c r="L137" s="161"/>
      <c r="M137" s="166"/>
      <c r="N137" s="167"/>
      <c r="O137" s="167"/>
      <c r="P137" s="167"/>
      <c r="Q137" s="167"/>
      <c r="R137" s="167"/>
      <c r="S137" s="167"/>
      <c r="T137" s="168"/>
      <c r="AT137" s="162" t="s">
        <v>147</v>
      </c>
      <c r="AU137" s="162" t="s">
        <v>86</v>
      </c>
      <c r="AV137" s="13" t="s">
        <v>88</v>
      </c>
      <c r="AW137" s="13" t="s">
        <v>35</v>
      </c>
      <c r="AX137" s="13" t="s">
        <v>86</v>
      </c>
      <c r="AY137" s="162" t="s">
        <v>120</v>
      </c>
    </row>
    <row r="138" spans="1:65" s="2" customFormat="1" ht="78" customHeight="1">
      <c r="A138" s="31"/>
      <c r="B138" s="142"/>
      <c r="C138" s="143" t="s">
        <v>163</v>
      </c>
      <c r="D138" s="143" t="s">
        <v>123</v>
      </c>
      <c r="E138" s="144" t="s">
        <v>164</v>
      </c>
      <c r="F138" s="145" t="s">
        <v>165</v>
      </c>
      <c r="G138" s="146" t="s">
        <v>158</v>
      </c>
      <c r="H138" s="147">
        <v>3771</v>
      </c>
      <c r="I138" s="148"/>
      <c r="J138" s="149">
        <f>ROUND(I138*H138,2)</f>
        <v>0</v>
      </c>
      <c r="K138" s="145" t="s">
        <v>127</v>
      </c>
      <c r="L138" s="32"/>
      <c r="M138" s="150" t="s">
        <v>1</v>
      </c>
      <c r="N138" s="151" t="s">
        <v>43</v>
      </c>
      <c r="O138" s="57"/>
      <c r="P138" s="152">
        <f>O138*H138</f>
        <v>0</v>
      </c>
      <c r="Q138" s="152">
        <v>0</v>
      </c>
      <c r="R138" s="152">
        <f>Q138*H138</f>
        <v>0</v>
      </c>
      <c r="S138" s="152">
        <v>0</v>
      </c>
      <c r="T138" s="153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4" t="s">
        <v>159</v>
      </c>
      <c r="AT138" s="154" t="s">
        <v>123</v>
      </c>
      <c r="AU138" s="154" t="s">
        <v>86</v>
      </c>
      <c r="AY138" s="16" t="s">
        <v>120</v>
      </c>
      <c r="BE138" s="155">
        <f>IF(N138="základní",J138,0)</f>
        <v>0</v>
      </c>
      <c r="BF138" s="155">
        <f>IF(N138="snížená",J138,0)</f>
        <v>0</v>
      </c>
      <c r="BG138" s="155">
        <f>IF(N138="zákl. přenesená",J138,0)</f>
        <v>0</v>
      </c>
      <c r="BH138" s="155">
        <f>IF(N138="sníž. přenesená",J138,0)</f>
        <v>0</v>
      </c>
      <c r="BI138" s="155">
        <f>IF(N138="nulová",J138,0)</f>
        <v>0</v>
      </c>
      <c r="BJ138" s="16" t="s">
        <v>86</v>
      </c>
      <c r="BK138" s="155">
        <f>ROUND(I138*H138,2)</f>
        <v>0</v>
      </c>
      <c r="BL138" s="16" t="s">
        <v>159</v>
      </c>
      <c r="BM138" s="154" t="s">
        <v>166</v>
      </c>
    </row>
    <row r="139" spans="1:65" s="2" customFormat="1" ht="29.25">
      <c r="A139" s="31"/>
      <c r="B139" s="32"/>
      <c r="C139" s="31"/>
      <c r="D139" s="156" t="s">
        <v>130</v>
      </c>
      <c r="E139" s="31"/>
      <c r="F139" s="157" t="s">
        <v>167</v>
      </c>
      <c r="G139" s="31"/>
      <c r="H139" s="31"/>
      <c r="I139" s="158"/>
      <c r="J139" s="31"/>
      <c r="K139" s="31"/>
      <c r="L139" s="32"/>
      <c r="M139" s="159"/>
      <c r="N139" s="160"/>
      <c r="O139" s="57"/>
      <c r="P139" s="57"/>
      <c r="Q139" s="57"/>
      <c r="R139" s="57"/>
      <c r="S139" s="57"/>
      <c r="T139" s="58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130</v>
      </c>
      <c r="AU139" s="16" t="s">
        <v>86</v>
      </c>
    </row>
    <row r="140" spans="1:65" s="13" customFormat="1" ht="11.25">
      <c r="B140" s="161"/>
      <c r="D140" s="156" t="s">
        <v>147</v>
      </c>
      <c r="E140" s="162" t="s">
        <v>1</v>
      </c>
      <c r="F140" s="163" t="s">
        <v>168</v>
      </c>
      <c r="H140" s="164">
        <v>567</v>
      </c>
      <c r="I140" s="165"/>
      <c r="L140" s="161"/>
      <c r="M140" s="166"/>
      <c r="N140" s="167"/>
      <c r="O140" s="167"/>
      <c r="P140" s="167"/>
      <c r="Q140" s="167"/>
      <c r="R140" s="167"/>
      <c r="S140" s="167"/>
      <c r="T140" s="168"/>
      <c r="AT140" s="162" t="s">
        <v>147</v>
      </c>
      <c r="AU140" s="162" t="s">
        <v>86</v>
      </c>
      <c r="AV140" s="13" t="s">
        <v>88</v>
      </c>
      <c r="AW140" s="13" t="s">
        <v>35</v>
      </c>
      <c r="AX140" s="13" t="s">
        <v>78</v>
      </c>
      <c r="AY140" s="162" t="s">
        <v>120</v>
      </c>
    </row>
    <row r="141" spans="1:65" s="13" customFormat="1" ht="11.25">
      <c r="B141" s="161"/>
      <c r="D141" s="156" t="s">
        <v>147</v>
      </c>
      <c r="E141" s="162" t="s">
        <v>1</v>
      </c>
      <c r="F141" s="163" t="s">
        <v>169</v>
      </c>
      <c r="H141" s="164">
        <v>3204</v>
      </c>
      <c r="I141" s="165"/>
      <c r="L141" s="161"/>
      <c r="M141" s="166"/>
      <c r="N141" s="167"/>
      <c r="O141" s="167"/>
      <c r="P141" s="167"/>
      <c r="Q141" s="167"/>
      <c r="R141" s="167"/>
      <c r="S141" s="167"/>
      <c r="T141" s="168"/>
      <c r="AT141" s="162" t="s">
        <v>147</v>
      </c>
      <c r="AU141" s="162" t="s">
        <v>86</v>
      </c>
      <c r="AV141" s="13" t="s">
        <v>88</v>
      </c>
      <c r="AW141" s="13" t="s">
        <v>35</v>
      </c>
      <c r="AX141" s="13" t="s">
        <v>78</v>
      </c>
      <c r="AY141" s="162" t="s">
        <v>120</v>
      </c>
    </row>
    <row r="142" spans="1:65" s="14" customFormat="1" ht="11.25">
      <c r="B142" s="169"/>
      <c r="D142" s="156" t="s">
        <v>147</v>
      </c>
      <c r="E142" s="170" t="s">
        <v>1</v>
      </c>
      <c r="F142" s="171" t="s">
        <v>152</v>
      </c>
      <c r="H142" s="172">
        <v>3771</v>
      </c>
      <c r="I142" s="173"/>
      <c r="L142" s="169"/>
      <c r="M142" s="174"/>
      <c r="N142" s="175"/>
      <c r="O142" s="175"/>
      <c r="P142" s="175"/>
      <c r="Q142" s="175"/>
      <c r="R142" s="175"/>
      <c r="S142" s="175"/>
      <c r="T142" s="176"/>
      <c r="AT142" s="170" t="s">
        <v>147</v>
      </c>
      <c r="AU142" s="170" t="s">
        <v>86</v>
      </c>
      <c r="AV142" s="14" t="s">
        <v>128</v>
      </c>
      <c r="AW142" s="14" t="s">
        <v>35</v>
      </c>
      <c r="AX142" s="14" t="s">
        <v>86</v>
      </c>
      <c r="AY142" s="170" t="s">
        <v>120</v>
      </c>
    </row>
    <row r="143" spans="1:65" s="2" customFormat="1" ht="78" customHeight="1">
      <c r="A143" s="31"/>
      <c r="B143" s="142"/>
      <c r="C143" s="143" t="s">
        <v>170</v>
      </c>
      <c r="D143" s="143" t="s">
        <v>123</v>
      </c>
      <c r="E143" s="144" t="s">
        <v>171</v>
      </c>
      <c r="F143" s="145" t="s">
        <v>172</v>
      </c>
      <c r="G143" s="146" t="s">
        <v>158</v>
      </c>
      <c r="H143" s="147">
        <v>2026</v>
      </c>
      <c r="I143" s="148"/>
      <c r="J143" s="149">
        <f>ROUND(I143*H143,2)</f>
        <v>0</v>
      </c>
      <c r="K143" s="145" t="s">
        <v>127</v>
      </c>
      <c r="L143" s="32"/>
      <c r="M143" s="150" t="s">
        <v>1</v>
      </c>
      <c r="N143" s="151" t="s">
        <v>43</v>
      </c>
      <c r="O143" s="57"/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4" t="s">
        <v>159</v>
      </c>
      <c r="AT143" s="154" t="s">
        <v>123</v>
      </c>
      <c r="AU143" s="154" t="s">
        <v>86</v>
      </c>
      <c r="AY143" s="16" t="s">
        <v>120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6" t="s">
        <v>86</v>
      </c>
      <c r="BK143" s="155">
        <f>ROUND(I143*H143,2)</f>
        <v>0</v>
      </c>
      <c r="BL143" s="16" t="s">
        <v>159</v>
      </c>
      <c r="BM143" s="154" t="s">
        <v>173</v>
      </c>
    </row>
    <row r="144" spans="1:65" s="2" customFormat="1" ht="19.5">
      <c r="A144" s="31"/>
      <c r="B144" s="32"/>
      <c r="C144" s="31"/>
      <c r="D144" s="156" t="s">
        <v>130</v>
      </c>
      <c r="E144" s="31"/>
      <c r="F144" s="157" t="s">
        <v>174</v>
      </c>
      <c r="G144" s="31"/>
      <c r="H144" s="31"/>
      <c r="I144" s="158"/>
      <c r="J144" s="31"/>
      <c r="K144" s="31"/>
      <c r="L144" s="32"/>
      <c r="M144" s="159"/>
      <c r="N144" s="160"/>
      <c r="O144" s="57"/>
      <c r="P144" s="57"/>
      <c r="Q144" s="57"/>
      <c r="R144" s="57"/>
      <c r="S144" s="57"/>
      <c r="T144" s="58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6" t="s">
        <v>130</v>
      </c>
      <c r="AU144" s="16" t="s">
        <v>86</v>
      </c>
    </row>
    <row r="145" spans="1:65" s="13" customFormat="1" ht="11.25">
      <c r="B145" s="161"/>
      <c r="D145" s="156" t="s">
        <v>147</v>
      </c>
      <c r="E145" s="162" t="s">
        <v>1</v>
      </c>
      <c r="F145" s="163" t="s">
        <v>175</v>
      </c>
      <c r="H145" s="164">
        <v>2026</v>
      </c>
      <c r="I145" s="165"/>
      <c r="L145" s="161"/>
      <c r="M145" s="166"/>
      <c r="N145" s="167"/>
      <c r="O145" s="167"/>
      <c r="P145" s="167"/>
      <c r="Q145" s="167"/>
      <c r="R145" s="167"/>
      <c r="S145" s="167"/>
      <c r="T145" s="168"/>
      <c r="AT145" s="162" t="s">
        <v>147</v>
      </c>
      <c r="AU145" s="162" t="s">
        <v>86</v>
      </c>
      <c r="AV145" s="13" t="s">
        <v>88</v>
      </c>
      <c r="AW145" s="13" t="s">
        <v>35</v>
      </c>
      <c r="AX145" s="13" t="s">
        <v>86</v>
      </c>
      <c r="AY145" s="162" t="s">
        <v>120</v>
      </c>
    </row>
    <row r="146" spans="1:65" s="2" customFormat="1" ht="44.25" customHeight="1">
      <c r="A146" s="31"/>
      <c r="B146" s="142"/>
      <c r="C146" s="143" t="s">
        <v>176</v>
      </c>
      <c r="D146" s="143" t="s">
        <v>123</v>
      </c>
      <c r="E146" s="144" t="s">
        <v>177</v>
      </c>
      <c r="F146" s="145" t="s">
        <v>178</v>
      </c>
      <c r="G146" s="146" t="s">
        <v>158</v>
      </c>
      <c r="H146" s="147">
        <v>2000</v>
      </c>
      <c r="I146" s="148"/>
      <c r="J146" s="149">
        <f>ROUND(I146*H146,2)</f>
        <v>0</v>
      </c>
      <c r="K146" s="145" t="s">
        <v>127</v>
      </c>
      <c r="L146" s="32"/>
      <c r="M146" s="150" t="s">
        <v>1</v>
      </c>
      <c r="N146" s="151" t="s">
        <v>43</v>
      </c>
      <c r="O146" s="57"/>
      <c r="P146" s="152">
        <f>O146*H146</f>
        <v>0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4" t="s">
        <v>159</v>
      </c>
      <c r="AT146" s="154" t="s">
        <v>123</v>
      </c>
      <c r="AU146" s="154" t="s">
        <v>86</v>
      </c>
      <c r="AY146" s="16" t="s">
        <v>120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6" t="s">
        <v>86</v>
      </c>
      <c r="BK146" s="155">
        <f>ROUND(I146*H146,2)</f>
        <v>0</v>
      </c>
      <c r="BL146" s="16" t="s">
        <v>159</v>
      </c>
      <c r="BM146" s="154" t="s">
        <v>179</v>
      </c>
    </row>
    <row r="147" spans="1:65" s="13" customFormat="1" ht="11.25">
      <c r="B147" s="161"/>
      <c r="D147" s="156" t="s">
        <v>147</v>
      </c>
      <c r="E147" s="162" t="s">
        <v>1</v>
      </c>
      <c r="F147" s="163" t="s">
        <v>180</v>
      </c>
      <c r="H147" s="164">
        <v>2000</v>
      </c>
      <c r="I147" s="165"/>
      <c r="L147" s="161"/>
      <c r="M147" s="166"/>
      <c r="N147" s="167"/>
      <c r="O147" s="167"/>
      <c r="P147" s="167"/>
      <c r="Q147" s="167"/>
      <c r="R147" s="167"/>
      <c r="S147" s="167"/>
      <c r="T147" s="168"/>
      <c r="AT147" s="162" t="s">
        <v>147</v>
      </c>
      <c r="AU147" s="162" t="s">
        <v>86</v>
      </c>
      <c r="AV147" s="13" t="s">
        <v>88</v>
      </c>
      <c r="AW147" s="13" t="s">
        <v>35</v>
      </c>
      <c r="AX147" s="13" t="s">
        <v>86</v>
      </c>
      <c r="AY147" s="162" t="s">
        <v>120</v>
      </c>
    </row>
    <row r="148" spans="1:65" s="2" customFormat="1" ht="44.25" customHeight="1">
      <c r="A148" s="31"/>
      <c r="B148" s="142"/>
      <c r="C148" s="143" t="s">
        <v>181</v>
      </c>
      <c r="D148" s="143" t="s">
        <v>123</v>
      </c>
      <c r="E148" s="144" t="s">
        <v>182</v>
      </c>
      <c r="F148" s="145" t="s">
        <v>183</v>
      </c>
      <c r="G148" s="146" t="s">
        <v>184</v>
      </c>
      <c r="H148" s="147">
        <v>7</v>
      </c>
      <c r="I148" s="148"/>
      <c r="J148" s="149">
        <f>ROUND(I148*H148,2)</f>
        <v>0</v>
      </c>
      <c r="K148" s="145" t="s">
        <v>127</v>
      </c>
      <c r="L148" s="32"/>
      <c r="M148" s="150" t="s">
        <v>1</v>
      </c>
      <c r="N148" s="151" t="s">
        <v>43</v>
      </c>
      <c r="O148" s="57"/>
      <c r="P148" s="152">
        <f>O148*H148</f>
        <v>0</v>
      </c>
      <c r="Q148" s="152">
        <v>0</v>
      </c>
      <c r="R148" s="152">
        <f>Q148*H148</f>
        <v>0</v>
      </c>
      <c r="S148" s="152">
        <v>0</v>
      </c>
      <c r="T148" s="15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4" t="s">
        <v>159</v>
      </c>
      <c r="AT148" s="154" t="s">
        <v>123</v>
      </c>
      <c r="AU148" s="154" t="s">
        <v>86</v>
      </c>
      <c r="AY148" s="16" t="s">
        <v>120</v>
      </c>
      <c r="BE148" s="155">
        <f>IF(N148="základní",J148,0)</f>
        <v>0</v>
      </c>
      <c r="BF148" s="155">
        <f>IF(N148="snížená",J148,0)</f>
        <v>0</v>
      </c>
      <c r="BG148" s="155">
        <f>IF(N148="zákl. přenesená",J148,0)</f>
        <v>0</v>
      </c>
      <c r="BH148" s="155">
        <f>IF(N148="sníž. přenesená",J148,0)</f>
        <v>0</v>
      </c>
      <c r="BI148" s="155">
        <f>IF(N148="nulová",J148,0)</f>
        <v>0</v>
      </c>
      <c r="BJ148" s="16" t="s">
        <v>86</v>
      </c>
      <c r="BK148" s="155">
        <f>ROUND(I148*H148,2)</f>
        <v>0</v>
      </c>
      <c r="BL148" s="16" t="s">
        <v>159</v>
      </c>
      <c r="BM148" s="154" t="s">
        <v>185</v>
      </c>
    </row>
    <row r="149" spans="1:65" s="13" customFormat="1" ht="11.25">
      <c r="B149" s="161"/>
      <c r="D149" s="156" t="s">
        <v>147</v>
      </c>
      <c r="E149" s="162" t="s">
        <v>1</v>
      </c>
      <c r="F149" s="163" t="s">
        <v>186</v>
      </c>
      <c r="H149" s="164">
        <v>2</v>
      </c>
      <c r="I149" s="165"/>
      <c r="L149" s="161"/>
      <c r="M149" s="166"/>
      <c r="N149" s="167"/>
      <c r="O149" s="167"/>
      <c r="P149" s="167"/>
      <c r="Q149" s="167"/>
      <c r="R149" s="167"/>
      <c r="S149" s="167"/>
      <c r="T149" s="168"/>
      <c r="AT149" s="162" t="s">
        <v>147</v>
      </c>
      <c r="AU149" s="162" t="s">
        <v>86</v>
      </c>
      <c r="AV149" s="13" t="s">
        <v>88</v>
      </c>
      <c r="AW149" s="13" t="s">
        <v>35</v>
      </c>
      <c r="AX149" s="13" t="s">
        <v>78</v>
      </c>
      <c r="AY149" s="162" t="s">
        <v>120</v>
      </c>
    </row>
    <row r="150" spans="1:65" s="13" customFormat="1" ht="11.25">
      <c r="B150" s="161"/>
      <c r="D150" s="156" t="s">
        <v>147</v>
      </c>
      <c r="E150" s="162" t="s">
        <v>1</v>
      </c>
      <c r="F150" s="163" t="s">
        <v>187</v>
      </c>
      <c r="H150" s="164">
        <v>2</v>
      </c>
      <c r="I150" s="165"/>
      <c r="L150" s="161"/>
      <c r="M150" s="166"/>
      <c r="N150" s="167"/>
      <c r="O150" s="167"/>
      <c r="P150" s="167"/>
      <c r="Q150" s="167"/>
      <c r="R150" s="167"/>
      <c r="S150" s="167"/>
      <c r="T150" s="168"/>
      <c r="AT150" s="162" t="s">
        <v>147</v>
      </c>
      <c r="AU150" s="162" t="s">
        <v>86</v>
      </c>
      <c r="AV150" s="13" t="s">
        <v>88</v>
      </c>
      <c r="AW150" s="13" t="s">
        <v>35</v>
      </c>
      <c r="AX150" s="13" t="s">
        <v>78</v>
      </c>
      <c r="AY150" s="162" t="s">
        <v>120</v>
      </c>
    </row>
    <row r="151" spans="1:65" s="13" customFormat="1" ht="11.25">
      <c r="B151" s="161"/>
      <c r="D151" s="156" t="s">
        <v>147</v>
      </c>
      <c r="E151" s="162" t="s">
        <v>1</v>
      </c>
      <c r="F151" s="163" t="s">
        <v>188</v>
      </c>
      <c r="H151" s="164">
        <v>2</v>
      </c>
      <c r="I151" s="165"/>
      <c r="L151" s="161"/>
      <c r="M151" s="166"/>
      <c r="N151" s="167"/>
      <c r="O151" s="167"/>
      <c r="P151" s="167"/>
      <c r="Q151" s="167"/>
      <c r="R151" s="167"/>
      <c r="S151" s="167"/>
      <c r="T151" s="168"/>
      <c r="AT151" s="162" t="s">
        <v>147</v>
      </c>
      <c r="AU151" s="162" t="s">
        <v>86</v>
      </c>
      <c r="AV151" s="13" t="s">
        <v>88</v>
      </c>
      <c r="AW151" s="13" t="s">
        <v>35</v>
      </c>
      <c r="AX151" s="13" t="s">
        <v>78</v>
      </c>
      <c r="AY151" s="162" t="s">
        <v>120</v>
      </c>
    </row>
    <row r="152" spans="1:65" s="13" customFormat="1" ht="11.25">
      <c r="B152" s="161"/>
      <c r="D152" s="156" t="s">
        <v>147</v>
      </c>
      <c r="E152" s="162" t="s">
        <v>1</v>
      </c>
      <c r="F152" s="163" t="s">
        <v>189</v>
      </c>
      <c r="H152" s="164">
        <v>1</v>
      </c>
      <c r="I152" s="165"/>
      <c r="L152" s="161"/>
      <c r="M152" s="166"/>
      <c r="N152" s="167"/>
      <c r="O152" s="167"/>
      <c r="P152" s="167"/>
      <c r="Q152" s="167"/>
      <c r="R152" s="167"/>
      <c r="S152" s="167"/>
      <c r="T152" s="168"/>
      <c r="AT152" s="162" t="s">
        <v>147</v>
      </c>
      <c r="AU152" s="162" t="s">
        <v>86</v>
      </c>
      <c r="AV152" s="13" t="s">
        <v>88</v>
      </c>
      <c r="AW152" s="13" t="s">
        <v>35</v>
      </c>
      <c r="AX152" s="13" t="s">
        <v>78</v>
      </c>
      <c r="AY152" s="162" t="s">
        <v>120</v>
      </c>
    </row>
    <row r="153" spans="1:65" s="14" customFormat="1" ht="11.25">
      <c r="B153" s="169"/>
      <c r="D153" s="156" t="s">
        <v>147</v>
      </c>
      <c r="E153" s="170" t="s">
        <v>1</v>
      </c>
      <c r="F153" s="171" t="s">
        <v>152</v>
      </c>
      <c r="H153" s="172">
        <v>7</v>
      </c>
      <c r="I153" s="173"/>
      <c r="L153" s="169"/>
      <c r="M153" s="174"/>
      <c r="N153" s="175"/>
      <c r="O153" s="175"/>
      <c r="P153" s="175"/>
      <c r="Q153" s="175"/>
      <c r="R153" s="175"/>
      <c r="S153" s="175"/>
      <c r="T153" s="176"/>
      <c r="AT153" s="170" t="s">
        <v>147</v>
      </c>
      <c r="AU153" s="170" t="s">
        <v>86</v>
      </c>
      <c r="AV153" s="14" t="s">
        <v>128</v>
      </c>
      <c r="AW153" s="14" t="s">
        <v>35</v>
      </c>
      <c r="AX153" s="14" t="s">
        <v>86</v>
      </c>
      <c r="AY153" s="170" t="s">
        <v>120</v>
      </c>
    </row>
    <row r="154" spans="1:65" s="2" customFormat="1" ht="16.5" customHeight="1">
      <c r="A154" s="31"/>
      <c r="B154" s="142"/>
      <c r="C154" s="177" t="s">
        <v>190</v>
      </c>
      <c r="D154" s="177" t="s">
        <v>191</v>
      </c>
      <c r="E154" s="178" t="s">
        <v>192</v>
      </c>
      <c r="F154" s="179" t="s">
        <v>193</v>
      </c>
      <c r="G154" s="180" t="s">
        <v>158</v>
      </c>
      <c r="H154" s="181">
        <v>2026.7</v>
      </c>
      <c r="I154" s="182"/>
      <c r="J154" s="183">
        <f>ROUND(I154*H154,2)</f>
        <v>0</v>
      </c>
      <c r="K154" s="179" t="s">
        <v>127</v>
      </c>
      <c r="L154" s="184"/>
      <c r="M154" s="185" t="s">
        <v>1</v>
      </c>
      <c r="N154" s="186" t="s">
        <v>43</v>
      </c>
      <c r="O154" s="187"/>
      <c r="P154" s="188">
        <f>O154*H154</f>
        <v>0</v>
      </c>
      <c r="Q154" s="188">
        <v>1</v>
      </c>
      <c r="R154" s="188">
        <f>Q154*H154</f>
        <v>2026.7</v>
      </c>
      <c r="S154" s="188">
        <v>0</v>
      </c>
      <c r="T154" s="189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4" t="s">
        <v>159</v>
      </c>
      <c r="AT154" s="154" t="s">
        <v>191</v>
      </c>
      <c r="AU154" s="154" t="s">
        <v>86</v>
      </c>
      <c r="AY154" s="16" t="s">
        <v>120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6" t="s">
        <v>86</v>
      </c>
      <c r="BK154" s="155">
        <f>ROUND(I154*H154,2)</f>
        <v>0</v>
      </c>
      <c r="BL154" s="16" t="s">
        <v>159</v>
      </c>
      <c r="BM154" s="154" t="s">
        <v>194</v>
      </c>
    </row>
    <row r="155" spans="1:65" s="2" customFormat="1" ht="6.95" customHeight="1">
      <c r="A155" s="31"/>
      <c r="B155" s="46"/>
      <c r="C155" s="47"/>
      <c r="D155" s="47"/>
      <c r="E155" s="47"/>
      <c r="F155" s="47"/>
      <c r="G155" s="47"/>
      <c r="H155" s="47"/>
      <c r="I155" s="47"/>
      <c r="J155" s="47"/>
      <c r="K155" s="47"/>
      <c r="L155" s="32"/>
      <c r="M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</row>
  </sheetData>
  <autoFilter ref="C118:K15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7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6" t="s">
        <v>91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1:46" s="1" customFormat="1" ht="24.95" hidden="1" customHeight="1">
      <c r="B4" s="19"/>
      <c r="D4" s="20" t="s">
        <v>94</v>
      </c>
      <c r="L4" s="19"/>
      <c r="M4" s="92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38" t="str">
        <f>'Rekapitulace stavby'!K6</f>
        <v>Oprava traťového úseku Petrovice u Karviné - Karviná město</v>
      </c>
      <c r="F7" s="239"/>
      <c r="G7" s="239"/>
      <c r="H7" s="239"/>
      <c r="L7" s="19"/>
    </row>
    <row r="8" spans="1:46" s="2" customFormat="1" ht="12" hidden="1" customHeight="1">
      <c r="A8" s="31"/>
      <c r="B8" s="32"/>
      <c r="C8" s="31"/>
      <c r="D8" s="26" t="s">
        <v>95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2"/>
      <c r="C9" s="31"/>
      <c r="D9" s="31"/>
      <c r="E9" s="218" t="s">
        <v>195</v>
      </c>
      <c r="F9" s="240"/>
      <c r="G9" s="240"/>
      <c r="H9" s="24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20</v>
      </c>
      <c r="J11" s="24" t="s">
        <v>21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2"/>
      <c r="C12" s="31"/>
      <c r="D12" s="26" t="s">
        <v>22</v>
      </c>
      <c r="E12" s="31"/>
      <c r="F12" s="24" t="s">
        <v>23</v>
      </c>
      <c r="G12" s="31"/>
      <c r="H12" s="31"/>
      <c r="I12" s="26" t="s">
        <v>24</v>
      </c>
      <c r="J12" s="54" t="str">
        <f>'Rekapitulace stavby'!AN8</f>
        <v>31. 1. 2023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26</v>
      </c>
      <c r="E14" s="31"/>
      <c r="F14" s="31"/>
      <c r="G14" s="31"/>
      <c r="H14" s="31"/>
      <c r="I14" s="26" t="s">
        <v>27</v>
      </c>
      <c r="J14" s="24" t="s">
        <v>28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2"/>
      <c r="C15" s="31"/>
      <c r="D15" s="31"/>
      <c r="E15" s="24" t="s">
        <v>29</v>
      </c>
      <c r="F15" s="31"/>
      <c r="G15" s="31"/>
      <c r="H15" s="31"/>
      <c r="I15" s="26" t="s">
        <v>30</v>
      </c>
      <c r="J15" s="24" t="s">
        <v>31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2"/>
      <c r="C17" s="31"/>
      <c r="D17" s="26" t="s">
        <v>32</v>
      </c>
      <c r="E17" s="31"/>
      <c r="F17" s="31"/>
      <c r="G17" s="31"/>
      <c r="H17" s="31"/>
      <c r="I17" s="26" t="s">
        <v>27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2"/>
      <c r="C18" s="31"/>
      <c r="D18" s="31"/>
      <c r="E18" s="241" t="str">
        <f>'Rekapitulace stavby'!E14</f>
        <v>Vyplň údaj</v>
      </c>
      <c r="F18" s="202"/>
      <c r="G18" s="202"/>
      <c r="H18" s="202"/>
      <c r="I18" s="26" t="s">
        <v>30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2"/>
      <c r="C20" s="31"/>
      <c r="D20" s="26" t="s">
        <v>34</v>
      </c>
      <c r="E20" s="31"/>
      <c r="F20" s="31"/>
      <c r="G20" s="31"/>
      <c r="H20" s="31"/>
      <c r="I20" s="26" t="s">
        <v>27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30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2"/>
      <c r="C23" s="31"/>
      <c r="D23" s="26" t="s">
        <v>36</v>
      </c>
      <c r="E23" s="31"/>
      <c r="F23" s="31"/>
      <c r="G23" s="31"/>
      <c r="H23" s="31"/>
      <c r="I23" s="26" t="s">
        <v>27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30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2"/>
      <c r="C26" s="31"/>
      <c r="D26" s="26" t="s">
        <v>37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93"/>
      <c r="B27" s="94"/>
      <c r="C27" s="93"/>
      <c r="D27" s="93"/>
      <c r="E27" s="207" t="s">
        <v>1</v>
      </c>
      <c r="F27" s="207"/>
      <c r="G27" s="207"/>
      <c r="H27" s="207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hidden="1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2"/>
      <c r="C30" s="31"/>
      <c r="D30" s="96" t="s">
        <v>38</v>
      </c>
      <c r="E30" s="31"/>
      <c r="F30" s="31"/>
      <c r="G30" s="31"/>
      <c r="H30" s="31"/>
      <c r="I30" s="31"/>
      <c r="J30" s="70">
        <f>ROUND(J119,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2"/>
      <c r="C32" s="31"/>
      <c r="D32" s="31"/>
      <c r="E32" s="31"/>
      <c r="F32" s="35" t="s">
        <v>40</v>
      </c>
      <c r="G32" s="31"/>
      <c r="H32" s="31"/>
      <c r="I32" s="35" t="s">
        <v>39</v>
      </c>
      <c r="J32" s="35" t="s">
        <v>41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97" t="s">
        <v>42</v>
      </c>
      <c r="E33" s="26" t="s">
        <v>43</v>
      </c>
      <c r="F33" s="98">
        <f>ROUND((SUM(BE119:BE207)),  2)</f>
        <v>0</v>
      </c>
      <c r="G33" s="31"/>
      <c r="H33" s="31"/>
      <c r="I33" s="99">
        <v>0.21</v>
      </c>
      <c r="J33" s="98">
        <f>ROUND(((SUM(BE119:BE207))*I33),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26" t="s">
        <v>44</v>
      </c>
      <c r="F34" s="98">
        <f>ROUND((SUM(BF119:BF207)),  2)</f>
        <v>0</v>
      </c>
      <c r="G34" s="31"/>
      <c r="H34" s="31"/>
      <c r="I34" s="99">
        <v>0.15</v>
      </c>
      <c r="J34" s="98">
        <f>ROUND(((SUM(BF119:BF207))*I34),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98">
        <f>ROUND((SUM(BG119:BG207)),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46</v>
      </c>
      <c r="F36" s="98">
        <f>ROUND((SUM(BH119:BH207)),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47</v>
      </c>
      <c r="F37" s="98">
        <f>ROUND((SUM(BI119:BI207)),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2"/>
      <c r="C39" s="100"/>
      <c r="D39" s="101" t="s">
        <v>48</v>
      </c>
      <c r="E39" s="59"/>
      <c r="F39" s="59"/>
      <c r="G39" s="102" t="s">
        <v>49</v>
      </c>
      <c r="H39" s="103" t="s">
        <v>50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53</v>
      </c>
      <c r="E61" s="34"/>
      <c r="F61" s="106" t="s">
        <v>54</v>
      </c>
      <c r="G61" s="44" t="s">
        <v>53</v>
      </c>
      <c r="H61" s="34"/>
      <c r="I61" s="34"/>
      <c r="J61" s="107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53</v>
      </c>
      <c r="E76" s="34"/>
      <c r="F76" s="106" t="s">
        <v>54</v>
      </c>
      <c r="G76" s="44" t="s">
        <v>53</v>
      </c>
      <c r="H76" s="34"/>
      <c r="I76" s="34"/>
      <c r="J76" s="107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97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Oprava traťového úseku Petrovice u Karviné - Karviná město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95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8" t="str">
        <f>E9</f>
        <v>SO 02 - Oprava železničních přejezdů (km 2,895 a 3,058)</v>
      </c>
      <c r="F87" s="240"/>
      <c r="G87" s="240"/>
      <c r="H87" s="24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1"/>
      <c r="E89" s="31"/>
      <c r="F89" s="24" t="str">
        <f>F12</f>
        <v xml:space="preserve"> </v>
      </c>
      <c r="G89" s="31"/>
      <c r="H89" s="31"/>
      <c r="I89" s="26" t="s">
        <v>24</v>
      </c>
      <c r="J89" s="54" t="str">
        <f>IF(J12="","",J12)</f>
        <v>31. 1. 2023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26</v>
      </c>
      <c r="D91" s="31"/>
      <c r="E91" s="31"/>
      <c r="F91" s="24" t="str">
        <f>E15</f>
        <v>Správa železnic s.o.,OŘ Ostrava,ST Ostrava</v>
      </c>
      <c r="G91" s="31"/>
      <c r="H91" s="31"/>
      <c r="I91" s="26" t="s">
        <v>34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32</v>
      </c>
      <c r="D92" s="31"/>
      <c r="E92" s="31"/>
      <c r="F92" s="24" t="str">
        <f>IF(E18="","",E18)</f>
        <v>Vyplň údaj</v>
      </c>
      <c r="G92" s="31"/>
      <c r="H92" s="31"/>
      <c r="I92" s="26" t="s">
        <v>36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98</v>
      </c>
      <c r="D94" s="100"/>
      <c r="E94" s="100"/>
      <c r="F94" s="100"/>
      <c r="G94" s="100"/>
      <c r="H94" s="100"/>
      <c r="I94" s="100"/>
      <c r="J94" s="109" t="s">
        <v>99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100</v>
      </c>
      <c r="D96" s="31"/>
      <c r="E96" s="31"/>
      <c r="F96" s="31"/>
      <c r="G96" s="31"/>
      <c r="H96" s="31"/>
      <c r="I96" s="31"/>
      <c r="J96" s="70">
        <f>J119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101</v>
      </c>
    </row>
    <row r="97" spans="1:31" s="9" customFormat="1" ht="24.95" customHeight="1">
      <c r="B97" s="111"/>
      <c r="D97" s="112" t="s">
        <v>102</v>
      </c>
      <c r="E97" s="113"/>
      <c r="F97" s="113"/>
      <c r="G97" s="113"/>
      <c r="H97" s="113"/>
      <c r="I97" s="113"/>
      <c r="J97" s="114">
        <f>J120</f>
        <v>0</v>
      </c>
      <c r="L97" s="111"/>
    </row>
    <row r="98" spans="1:31" s="10" customFormat="1" ht="19.899999999999999" customHeight="1">
      <c r="B98" s="115"/>
      <c r="D98" s="116" t="s">
        <v>103</v>
      </c>
      <c r="E98" s="117"/>
      <c r="F98" s="117"/>
      <c r="G98" s="117"/>
      <c r="H98" s="117"/>
      <c r="I98" s="117"/>
      <c r="J98" s="118">
        <f>J121</f>
        <v>0</v>
      </c>
      <c r="L98" s="115"/>
    </row>
    <row r="99" spans="1:31" s="9" customFormat="1" ht="24.95" customHeight="1">
      <c r="B99" s="111"/>
      <c r="D99" s="112" t="s">
        <v>104</v>
      </c>
      <c r="E99" s="113"/>
      <c r="F99" s="113"/>
      <c r="G99" s="113"/>
      <c r="H99" s="113"/>
      <c r="I99" s="113"/>
      <c r="J99" s="114">
        <f>J165</f>
        <v>0</v>
      </c>
      <c r="L99" s="111"/>
    </row>
    <row r="100" spans="1:31" s="2" customFormat="1" ht="21.7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105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38" t="str">
        <f>E7</f>
        <v>Oprava traťového úseku Petrovice u Karviné - Karviná město</v>
      </c>
      <c r="F109" s="239"/>
      <c r="G109" s="239"/>
      <c r="H109" s="239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95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1"/>
      <c r="D111" s="31"/>
      <c r="E111" s="218" t="str">
        <f>E9</f>
        <v>SO 02 - Oprava železničních přejezdů (km 2,895 a 3,058)</v>
      </c>
      <c r="F111" s="240"/>
      <c r="G111" s="240"/>
      <c r="H111" s="240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22</v>
      </c>
      <c r="D113" s="31"/>
      <c r="E113" s="31"/>
      <c r="F113" s="24" t="str">
        <f>F12</f>
        <v xml:space="preserve"> </v>
      </c>
      <c r="G113" s="31"/>
      <c r="H113" s="31"/>
      <c r="I113" s="26" t="s">
        <v>24</v>
      </c>
      <c r="J113" s="54" t="str">
        <f>IF(J12="","",J12)</f>
        <v>31. 1. 2023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26</v>
      </c>
      <c r="D115" s="31"/>
      <c r="E115" s="31"/>
      <c r="F115" s="24" t="str">
        <f>E15</f>
        <v>Správa železnic s.o.,OŘ Ostrava,ST Ostrava</v>
      </c>
      <c r="G115" s="31"/>
      <c r="H115" s="31"/>
      <c r="I115" s="26" t="s">
        <v>34</v>
      </c>
      <c r="J115" s="29" t="str">
        <f>E21</f>
        <v xml:space="preserve"> 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32</v>
      </c>
      <c r="D116" s="31"/>
      <c r="E116" s="31"/>
      <c r="F116" s="24" t="str">
        <f>IF(E18="","",E18)</f>
        <v>Vyplň údaj</v>
      </c>
      <c r="G116" s="31"/>
      <c r="H116" s="31"/>
      <c r="I116" s="26" t="s">
        <v>36</v>
      </c>
      <c r="J116" s="29" t="str">
        <f>E24</f>
        <v xml:space="preserve"> 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19"/>
      <c r="B118" s="120"/>
      <c r="C118" s="121" t="s">
        <v>106</v>
      </c>
      <c r="D118" s="122" t="s">
        <v>63</v>
      </c>
      <c r="E118" s="122" t="s">
        <v>59</v>
      </c>
      <c r="F118" s="122" t="s">
        <v>60</v>
      </c>
      <c r="G118" s="122" t="s">
        <v>107</v>
      </c>
      <c r="H118" s="122" t="s">
        <v>108</v>
      </c>
      <c r="I118" s="122" t="s">
        <v>109</v>
      </c>
      <c r="J118" s="122" t="s">
        <v>99</v>
      </c>
      <c r="K118" s="123" t="s">
        <v>110</v>
      </c>
      <c r="L118" s="124"/>
      <c r="M118" s="61" t="s">
        <v>1</v>
      </c>
      <c r="N118" s="62" t="s">
        <v>42</v>
      </c>
      <c r="O118" s="62" t="s">
        <v>111</v>
      </c>
      <c r="P118" s="62" t="s">
        <v>112</v>
      </c>
      <c r="Q118" s="62" t="s">
        <v>113</v>
      </c>
      <c r="R118" s="62" t="s">
        <v>114</v>
      </c>
      <c r="S118" s="62" t="s">
        <v>115</v>
      </c>
      <c r="T118" s="63" t="s">
        <v>116</v>
      </c>
      <c r="U118" s="119"/>
      <c r="V118" s="119"/>
      <c r="W118" s="119"/>
      <c r="X118" s="119"/>
      <c r="Y118" s="119"/>
      <c r="Z118" s="119"/>
      <c r="AA118" s="119"/>
      <c r="AB118" s="119"/>
      <c r="AC118" s="119"/>
      <c r="AD118" s="119"/>
      <c r="AE118" s="119"/>
    </row>
    <row r="119" spans="1:65" s="2" customFormat="1" ht="22.9" customHeight="1">
      <c r="A119" s="31"/>
      <c r="B119" s="32"/>
      <c r="C119" s="68" t="s">
        <v>117</v>
      </c>
      <c r="D119" s="31"/>
      <c r="E119" s="31"/>
      <c r="F119" s="31"/>
      <c r="G119" s="31"/>
      <c r="H119" s="31"/>
      <c r="I119" s="31"/>
      <c r="J119" s="125">
        <f>BK119</f>
        <v>0</v>
      </c>
      <c r="K119" s="31"/>
      <c r="L119" s="32"/>
      <c r="M119" s="64"/>
      <c r="N119" s="55"/>
      <c r="O119" s="65"/>
      <c r="P119" s="126">
        <f>P120+P165</f>
        <v>0</v>
      </c>
      <c r="Q119" s="65"/>
      <c r="R119" s="126">
        <f>R120+R165</f>
        <v>389.99327999999997</v>
      </c>
      <c r="S119" s="65"/>
      <c r="T119" s="127">
        <f>T120+T165</f>
        <v>256.488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6" t="s">
        <v>77</v>
      </c>
      <c r="AU119" s="16" t="s">
        <v>101</v>
      </c>
      <c r="BK119" s="128">
        <f>BK120+BK165</f>
        <v>0</v>
      </c>
    </row>
    <row r="120" spans="1:65" s="12" customFormat="1" ht="25.9" customHeight="1">
      <c r="B120" s="129"/>
      <c r="D120" s="130" t="s">
        <v>77</v>
      </c>
      <c r="E120" s="131" t="s">
        <v>118</v>
      </c>
      <c r="F120" s="131" t="s">
        <v>119</v>
      </c>
      <c r="I120" s="132"/>
      <c r="J120" s="133">
        <f>BK120</f>
        <v>0</v>
      </c>
      <c r="L120" s="129"/>
      <c r="M120" s="134"/>
      <c r="N120" s="135"/>
      <c r="O120" s="135"/>
      <c r="P120" s="136">
        <f>P121</f>
        <v>0</v>
      </c>
      <c r="Q120" s="135"/>
      <c r="R120" s="136">
        <f>R121</f>
        <v>161.43199999999999</v>
      </c>
      <c r="S120" s="135"/>
      <c r="T120" s="137">
        <f>T121</f>
        <v>256.488</v>
      </c>
      <c r="AR120" s="130" t="s">
        <v>86</v>
      </c>
      <c r="AT120" s="138" t="s">
        <v>77</v>
      </c>
      <c r="AU120" s="138" t="s">
        <v>78</v>
      </c>
      <c r="AY120" s="130" t="s">
        <v>120</v>
      </c>
      <c r="BK120" s="139">
        <f>BK121</f>
        <v>0</v>
      </c>
    </row>
    <row r="121" spans="1:65" s="12" customFormat="1" ht="22.9" customHeight="1">
      <c r="B121" s="129"/>
      <c r="D121" s="130" t="s">
        <v>77</v>
      </c>
      <c r="E121" s="140" t="s">
        <v>121</v>
      </c>
      <c r="F121" s="140" t="s">
        <v>122</v>
      </c>
      <c r="I121" s="132"/>
      <c r="J121" s="141">
        <f>BK121</f>
        <v>0</v>
      </c>
      <c r="L121" s="129"/>
      <c r="M121" s="134"/>
      <c r="N121" s="135"/>
      <c r="O121" s="135"/>
      <c r="P121" s="136">
        <f>SUM(P122:P164)</f>
        <v>0</v>
      </c>
      <c r="Q121" s="135"/>
      <c r="R121" s="136">
        <f>SUM(R122:R164)</f>
        <v>161.43199999999999</v>
      </c>
      <c r="S121" s="135"/>
      <c r="T121" s="137">
        <f>SUM(T122:T164)</f>
        <v>256.488</v>
      </c>
      <c r="AR121" s="130" t="s">
        <v>86</v>
      </c>
      <c r="AT121" s="138" t="s">
        <v>77</v>
      </c>
      <c r="AU121" s="138" t="s">
        <v>86</v>
      </c>
      <c r="AY121" s="130" t="s">
        <v>120</v>
      </c>
      <c r="BK121" s="139">
        <f>SUM(BK122:BK164)</f>
        <v>0</v>
      </c>
    </row>
    <row r="122" spans="1:65" s="2" customFormat="1" ht="44.25" customHeight="1">
      <c r="A122" s="31"/>
      <c r="B122" s="142"/>
      <c r="C122" s="143" t="s">
        <v>86</v>
      </c>
      <c r="D122" s="143" t="s">
        <v>123</v>
      </c>
      <c r="E122" s="144" t="s">
        <v>196</v>
      </c>
      <c r="F122" s="145" t="s">
        <v>197</v>
      </c>
      <c r="G122" s="146" t="s">
        <v>126</v>
      </c>
      <c r="H122" s="147">
        <v>94.96</v>
      </c>
      <c r="I122" s="148"/>
      <c r="J122" s="149">
        <f>ROUND(I122*H122,2)</f>
        <v>0</v>
      </c>
      <c r="K122" s="145" t="s">
        <v>127</v>
      </c>
      <c r="L122" s="32"/>
      <c r="M122" s="150" t="s">
        <v>1</v>
      </c>
      <c r="N122" s="151" t="s">
        <v>43</v>
      </c>
      <c r="O122" s="57"/>
      <c r="P122" s="152">
        <f>O122*H122</f>
        <v>0</v>
      </c>
      <c r="Q122" s="152">
        <v>0</v>
      </c>
      <c r="R122" s="152">
        <f>Q122*H122</f>
        <v>0</v>
      </c>
      <c r="S122" s="152">
        <v>0</v>
      </c>
      <c r="T122" s="153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54" t="s">
        <v>128</v>
      </c>
      <c r="AT122" s="154" t="s">
        <v>123</v>
      </c>
      <c r="AU122" s="154" t="s">
        <v>88</v>
      </c>
      <c r="AY122" s="16" t="s">
        <v>120</v>
      </c>
      <c r="BE122" s="155">
        <f>IF(N122="základní",J122,0)</f>
        <v>0</v>
      </c>
      <c r="BF122" s="155">
        <f>IF(N122="snížená",J122,0)</f>
        <v>0</v>
      </c>
      <c r="BG122" s="155">
        <f>IF(N122="zákl. přenesená",J122,0)</f>
        <v>0</v>
      </c>
      <c r="BH122" s="155">
        <f>IF(N122="sníž. přenesená",J122,0)</f>
        <v>0</v>
      </c>
      <c r="BI122" s="155">
        <f>IF(N122="nulová",J122,0)</f>
        <v>0</v>
      </c>
      <c r="BJ122" s="16" t="s">
        <v>86</v>
      </c>
      <c r="BK122" s="155">
        <f>ROUND(I122*H122,2)</f>
        <v>0</v>
      </c>
      <c r="BL122" s="16" t="s">
        <v>128</v>
      </c>
      <c r="BM122" s="154" t="s">
        <v>198</v>
      </c>
    </row>
    <row r="123" spans="1:65" s="13" customFormat="1" ht="11.25">
      <c r="B123" s="161"/>
      <c r="D123" s="156" t="s">
        <v>147</v>
      </c>
      <c r="E123" s="162" t="s">
        <v>1</v>
      </c>
      <c r="F123" s="163" t="s">
        <v>199</v>
      </c>
      <c r="H123" s="164">
        <v>94.96</v>
      </c>
      <c r="I123" s="165"/>
      <c r="L123" s="161"/>
      <c r="M123" s="166"/>
      <c r="N123" s="167"/>
      <c r="O123" s="167"/>
      <c r="P123" s="167"/>
      <c r="Q123" s="167"/>
      <c r="R123" s="167"/>
      <c r="S123" s="167"/>
      <c r="T123" s="168"/>
      <c r="AT123" s="162" t="s">
        <v>147</v>
      </c>
      <c r="AU123" s="162" t="s">
        <v>88</v>
      </c>
      <c r="AV123" s="13" t="s">
        <v>88</v>
      </c>
      <c r="AW123" s="13" t="s">
        <v>35</v>
      </c>
      <c r="AX123" s="13" t="s">
        <v>86</v>
      </c>
      <c r="AY123" s="162" t="s">
        <v>120</v>
      </c>
    </row>
    <row r="124" spans="1:65" s="2" customFormat="1" ht="49.15" customHeight="1">
      <c r="A124" s="31"/>
      <c r="B124" s="142"/>
      <c r="C124" s="143" t="s">
        <v>88</v>
      </c>
      <c r="D124" s="143" t="s">
        <v>123</v>
      </c>
      <c r="E124" s="144" t="s">
        <v>200</v>
      </c>
      <c r="F124" s="145" t="s">
        <v>201</v>
      </c>
      <c r="G124" s="146" t="s">
        <v>126</v>
      </c>
      <c r="H124" s="147">
        <v>94.96</v>
      </c>
      <c r="I124" s="148"/>
      <c r="J124" s="149">
        <f>ROUND(I124*H124,2)</f>
        <v>0</v>
      </c>
      <c r="K124" s="145" t="s">
        <v>127</v>
      </c>
      <c r="L124" s="32"/>
      <c r="M124" s="150" t="s">
        <v>1</v>
      </c>
      <c r="N124" s="151" t="s">
        <v>43</v>
      </c>
      <c r="O124" s="57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4" t="s">
        <v>128</v>
      </c>
      <c r="AT124" s="154" t="s">
        <v>123</v>
      </c>
      <c r="AU124" s="154" t="s">
        <v>88</v>
      </c>
      <c r="AY124" s="16" t="s">
        <v>120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6" t="s">
        <v>86</v>
      </c>
      <c r="BK124" s="155">
        <f>ROUND(I124*H124,2)</f>
        <v>0</v>
      </c>
      <c r="BL124" s="16" t="s">
        <v>128</v>
      </c>
      <c r="BM124" s="154" t="s">
        <v>202</v>
      </c>
    </row>
    <row r="125" spans="1:65" s="13" customFormat="1" ht="11.25">
      <c r="B125" s="161"/>
      <c r="D125" s="156" t="s">
        <v>147</v>
      </c>
      <c r="E125" s="162" t="s">
        <v>1</v>
      </c>
      <c r="F125" s="163" t="s">
        <v>199</v>
      </c>
      <c r="H125" s="164">
        <v>94.96</v>
      </c>
      <c r="I125" s="165"/>
      <c r="L125" s="161"/>
      <c r="M125" s="166"/>
      <c r="N125" s="167"/>
      <c r="O125" s="167"/>
      <c r="P125" s="167"/>
      <c r="Q125" s="167"/>
      <c r="R125" s="167"/>
      <c r="S125" s="167"/>
      <c r="T125" s="168"/>
      <c r="AT125" s="162" t="s">
        <v>147</v>
      </c>
      <c r="AU125" s="162" t="s">
        <v>88</v>
      </c>
      <c r="AV125" s="13" t="s">
        <v>88</v>
      </c>
      <c r="AW125" s="13" t="s">
        <v>35</v>
      </c>
      <c r="AX125" s="13" t="s">
        <v>86</v>
      </c>
      <c r="AY125" s="162" t="s">
        <v>120</v>
      </c>
    </row>
    <row r="126" spans="1:65" s="2" customFormat="1" ht="37.9" customHeight="1">
      <c r="A126" s="31"/>
      <c r="B126" s="142"/>
      <c r="C126" s="143" t="s">
        <v>136</v>
      </c>
      <c r="D126" s="143" t="s">
        <v>123</v>
      </c>
      <c r="E126" s="144" t="s">
        <v>137</v>
      </c>
      <c r="F126" s="145" t="s">
        <v>138</v>
      </c>
      <c r="G126" s="146" t="s">
        <v>126</v>
      </c>
      <c r="H126" s="147">
        <v>94.96</v>
      </c>
      <c r="I126" s="148"/>
      <c r="J126" s="149">
        <f>ROUND(I126*H126,2)</f>
        <v>0</v>
      </c>
      <c r="K126" s="145" t="s">
        <v>127</v>
      </c>
      <c r="L126" s="32"/>
      <c r="M126" s="150" t="s">
        <v>1</v>
      </c>
      <c r="N126" s="151" t="s">
        <v>43</v>
      </c>
      <c r="O126" s="57"/>
      <c r="P126" s="152">
        <f>O126*H126</f>
        <v>0</v>
      </c>
      <c r="Q126" s="152">
        <v>1.7</v>
      </c>
      <c r="R126" s="152">
        <f>Q126*H126</f>
        <v>161.43199999999999</v>
      </c>
      <c r="S126" s="152">
        <v>1.8</v>
      </c>
      <c r="T126" s="153">
        <f>S126*H126</f>
        <v>170.928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4" t="s">
        <v>128</v>
      </c>
      <c r="AT126" s="154" t="s">
        <v>123</v>
      </c>
      <c r="AU126" s="154" t="s">
        <v>88</v>
      </c>
      <c r="AY126" s="16" t="s">
        <v>120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6" t="s">
        <v>86</v>
      </c>
      <c r="BK126" s="155">
        <f>ROUND(I126*H126,2)</f>
        <v>0</v>
      </c>
      <c r="BL126" s="16" t="s">
        <v>128</v>
      </c>
      <c r="BM126" s="154" t="s">
        <v>203</v>
      </c>
    </row>
    <row r="127" spans="1:65" s="13" customFormat="1" ht="11.25">
      <c r="B127" s="161"/>
      <c r="D127" s="156" t="s">
        <v>147</v>
      </c>
      <c r="E127" s="162" t="s">
        <v>1</v>
      </c>
      <c r="F127" s="163" t="s">
        <v>199</v>
      </c>
      <c r="H127" s="164">
        <v>94.96</v>
      </c>
      <c r="I127" s="165"/>
      <c r="L127" s="161"/>
      <c r="M127" s="166"/>
      <c r="N127" s="167"/>
      <c r="O127" s="167"/>
      <c r="P127" s="167"/>
      <c r="Q127" s="167"/>
      <c r="R127" s="167"/>
      <c r="S127" s="167"/>
      <c r="T127" s="168"/>
      <c r="AT127" s="162" t="s">
        <v>147</v>
      </c>
      <c r="AU127" s="162" t="s">
        <v>88</v>
      </c>
      <c r="AV127" s="13" t="s">
        <v>88</v>
      </c>
      <c r="AW127" s="13" t="s">
        <v>35</v>
      </c>
      <c r="AX127" s="13" t="s">
        <v>86</v>
      </c>
      <c r="AY127" s="162" t="s">
        <v>120</v>
      </c>
    </row>
    <row r="128" spans="1:65" s="2" customFormat="1" ht="33" customHeight="1">
      <c r="A128" s="31"/>
      <c r="B128" s="142"/>
      <c r="C128" s="143" t="s">
        <v>128</v>
      </c>
      <c r="D128" s="143" t="s">
        <v>123</v>
      </c>
      <c r="E128" s="144" t="s">
        <v>204</v>
      </c>
      <c r="F128" s="145" t="s">
        <v>205</v>
      </c>
      <c r="G128" s="146" t="s">
        <v>134</v>
      </c>
      <c r="H128" s="147">
        <v>0.05</v>
      </c>
      <c r="I128" s="148"/>
      <c r="J128" s="149">
        <f>ROUND(I128*H128,2)</f>
        <v>0</v>
      </c>
      <c r="K128" s="145" t="s">
        <v>127</v>
      </c>
      <c r="L128" s="32"/>
      <c r="M128" s="150" t="s">
        <v>1</v>
      </c>
      <c r="N128" s="151" t="s">
        <v>43</v>
      </c>
      <c r="O128" s="57"/>
      <c r="P128" s="152">
        <f>O128*H128</f>
        <v>0</v>
      </c>
      <c r="Q128" s="152">
        <v>0</v>
      </c>
      <c r="R128" s="152">
        <f>Q128*H128</f>
        <v>0</v>
      </c>
      <c r="S128" s="152">
        <v>0</v>
      </c>
      <c r="T128" s="153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4" t="s">
        <v>128</v>
      </c>
      <c r="AT128" s="154" t="s">
        <v>123</v>
      </c>
      <c r="AU128" s="154" t="s">
        <v>88</v>
      </c>
      <c r="AY128" s="16" t="s">
        <v>120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6" t="s">
        <v>86</v>
      </c>
      <c r="BK128" s="155">
        <f>ROUND(I128*H128,2)</f>
        <v>0</v>
      </c>
      <c r="BL128" s="16" t="s">
        <v>128</v>
      </c>
      <c r="BM128" s="154" t="s">
        <v>206</v>
      </c>
    </row>
    <row r="129" spans="1:65" s="2" customFormat="1" ht="19.5">
      <c r="A129" s="31"/>
      <c r="B129" s="32"/>
      <c r="C129" s="31"/>
      <c r="D129" s="156" t="s">
        <v>130</v>
      </c>
      <c r="E129" s="31"/>
      <c r="F129" s="157" t="s">
        <v>143</v>
      </c>
      <c r="G129" s="31"/>
      <c r="H129" s="31"/>
      <c r="I129" s="158"/>
      <c r="J129" s="31"/>
      <c r="K129" s="31"/>
      <c r="L129" s="32"/>
      <c r="M129" s="159"/>
      <c r="N129" s="160"/>
      <c r="O129" s="57"/>
      <c r="P129" s="57"/>
      <c r="Q129" s="57"/>
      <c r="R129" s="57"/>
      <c r="S129" s="57"/>
      <c r="T129" s="58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6" t="s">
        <v>130</v>
      </c>
      <c r="AU129" s="16" t="s">
        <v>88</v>
      </c>
    </row>
    <row r="130" spans="1:65" s="2" customFormat="1" ht="37.9" customHeight="1">
      <c r="A130" s="31"/>
      <c r="B130" s="142"/>
      <c r="C130" s="143" t="s">
        <v>121</v>
      </c>
      <c r="D130" s="143" t="s">
        <v>123</v>
      </c>
      <c r="E130" s="144" t="s">
        <v>207</v>
      </c>
      <c r="F130" s="145" t="s">
        <v>208</v>
      </c>
      <c r="G130" s="146" t="s">
        <v>134</v>
      </c>
      <c r="H130" s="147">
        <v>0.05</v>
      </c>
      <c r="I130" s="148"/>
      <c r="J130" s="149">
        <f>ROUND(I130*H130,2)</f>
        <v>0</v>
      </c>
      <c r="K130" s="145" t="s">
        <v>127</v>
      </c>
      <c r="L130" s="32"/>
      <c r="M130" s="150" t="s">
        <v>1</v>
      </c>
      <c r="N130" s="151" t="s">
        <v>43</v>
      </c>
      <c r="O130" s="57"/>
      <c r="P130" s="152">
        <f>O130*H130</f>
        <v>0</v>
      </c>
      <c r="Q130" s="152">
        <v>0</v>
      </c>
      <c r="R130" s="152">
        <f>Q130*H130</f>
        <v>0</v>
      </c>
      <c r="S130" s="152">
        <v>0</v>
      </c>
      <c r="T130" s="153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4" t="s">
        <v>128</v>
      </c>
      <c r="AT130" s="154" t="s">
        <v>123</v>
      </c>
      <c r="AU130" s="154" t="s">
        <v>88</v>
      </c>
      <c r="AY130" s="16" t="s">
        <v>120</v>
      </c>
      <c r="BE130" s="155">
        <f>IF(N130="základní",J130,0)</f>
        <v>0</v>
      </c>
      <c r="BF130" s="155">
        <f>IF(N130="snížená",J130,0)</f>
        <v>0</v>
      </c>
      <c r="BG130" s="155">
        <f>IF(N130="zákl. přenesená",J130,0)</f>
        <v>0</v>
      </c>
      <c r="BH130" s="155">
        <f>IF(N130="sníž. přenesená",J130,0)</f>
        <v>0</v>
      </c>
      <c r="BI130" s="155">
        <f>IF(N130="nulová",J130,0)</f>
        <v>0</v>
      </c>
      <c r="BJ130" s="16" t="s">
        <v>86</v>
      </c>
      <c r="BK130" s="155">
        <f>ROUND(I130*H130,2)</f>
        <v>0</v>
      </c>
      <c r="BL130" s="16" t="s">
        <v>128</v>
      </c>
      <c r="BM130" s="154" t="s">
        <v>209</v>
      </c>
    </row>
    <row r="131" spans="1:65" s="13" customFormat="1" ht="11.25">
      <c r="B131" s="161"/>
      <c r="D131" s="156" t="s">
        <v>147</v>
      </c>
      <c r="E131" s="162" t="s">
        <v>1</v>
      </c>
      <c r="F131" s="163" t="s">
        <v>210</v>
      </c>
      <c r="H131" s="164">
        <v>0.05</v>
      </c>
      <c r="I131" s="165"/>
      <c r="L131" s="161"/>
      <c r="M131" s="166"/>
      <c r="N131" s="167"/>
      <c r="O131" s="167"/>
      <c r="P131" s="167"/>
      <c r="Q131" s="167"/>
      <c r="R131" s="167"/>
      <c r="S131" s="167"/>
      <c r="T131" s="168"/>
      <c r="AT131" s="162" t="s">
        <v>147</v>
      </c>
      <c r="AU131" s="162" t="s">
        <v>88</v>
      </c>
      <c r="AV131" s="13" t="s">
        <v>88</v>
      </c>
      <c r="AW131" s="13" t="s">
        <v>35</v>
      </c>
      <c r="AX131" s="13" t="s">
        <v>86</v>
      </c>
      <c r="AY131" s="162" t="s">
        <v>120</v>
      </c>
    </row>
    <row r="132" spans="1:65" s="2" customFormat="1" ht="44.25" customHeight="1">
      <c r="A132" s="31"/>
      <c r="B132" s="142"/>
      <c r="C132" s="143" t="s">
        <v>155</v>
      </c>
      <c r="D132" s="143" t="s">
        <v>123</v>
      </c>
      <c r="E132" s="144" t="s">
        <v>211</v>
      </c>
      <c r="F132" s="145" t="s">
        <v>212</v>
      </c>
      <c r="G132" s="146" t="s">
        <v>134</v>
      </c>
      <c r="H132" s="147">
        <v>0.05</v>
      </c>
      <c r="I132" s="148"/>
      <c r="J132" s="149">
        <f>ROUND(I132*H132,2)</f>
        <v>0</v>
      </c>
      <c r="K132" s="145" t="s">
        <v>127</v>
      </c>
      <c r="L132" s="32"/>
      <c r="M132" s="150" t="s">
        <v>1</v>
      </c>
      <c r="N132" s="151" t="s">
        <v>43</v>
      </c>
      <c r="O132" s="57"/>
      <c r="P132" s="152">
        <f>O132*H132</f>
        <v>0</v>
      </c>
      <c r="Q132" s="152">
        <v>0</v>
      </c>
      <c r="R132" s="152">
        <f>Q132*H132</f>
        <v>0</v>
      </c>
      <c r="S132" s="152">
        <v>0</v>
      </c>
      <c r="T132" s="153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4" t="s">
        <v>128</v>
      </c>
      <c r="AT132" s="154" t="s">
        <v>123</v>
      </c>
      <c r="AU132" s="154" t="s">
        <v>88</v>
      </c>
      <c r="AY132" s="16" t="s">
        <v>120</v>
      </c>
      <c r="BE132" s="155">
        <f>IF(N132="základní",J132,0)</f>
        <v>0</v>
      </c>
      <c r="BF132" s="155">
        <f>IF(N132="snížená",J132,0)</f>
        <v>0</v>
      </c>
      <c r="BG132" s="155">
        <f>IF(N132="zákl. přenesená",J132,0)</f>
        <v>0</v>
      </c>
      <c r="BH132" s="155">
        <f>IF(N132="sníž. přenesená",J132,0)</f>
        <v>0</v>
      </c>
      <c r="BI132" s="155">
        <f>IF(N132="nulová",J132,0)</f>
        <v>0</v>
      </c>
      <c r="BJ132" s="16" t="s">
        <v>86</v>
      </c>
      <c r="BK132" s="155">
        <f>ROUND(I132*H132,2)</f>
        <v>0</v>
      </c>
      <c r="BL132" s="16" t="s">
        <v>128</v>
      </c>
      <c r="BM132" s="154" t="s">
        <v>213</v>
      </c>
    </row>
    <row r="133" spans="1:65" s="13" customFormat="1" ht="11.25">
      <c r="B133" s="161"/>
      <c r="D133" s="156" t="s">
        <v>147</v>
      </c>
      <c r="E133" s="162" t="s">
        <v>1</v>
      </c>
      <c r="F133" s="163" t="s">
        <v>210</v>
      </c>
      <c r="H133" s="164">
        <v>0.05</v>
      </c>
      <c r="I133" s="165"/>
      <c r="L133" s="161"/>
      <c r="M133" s="166"/>
      <c r="N133" s="167"/>
      <c r="O133" s="167"/>
      <c r="P133" s="167"/>
      <c r="Q133" s="167"/>
      <c r="R133" s="167"/>
      <c r="S133" s="167"/>
      <c r="T133" s="168"/>
      <c r="AT133" s="162" t="s">
        <v>147</v>
      </c>
      <c r="AU133" s="162" t="s">
        <v>88</v>
      </c>
      <c r="AV133" s="13" t="s">
        <v>88</v>
      </c>
      <c r="AW133" s="13" t="s">
        <v>35</v>
      </c>
      <c r="AX133" s="13" t="s">
        <v>86</v>
      </c>
      <c r="AY133" s="162" t="s">
        <v>120</v>
      </c>
    </row>
    <row r="134" spans="1:65" s="2" customFormat="1" ht="49.15" customHeight="1">
      <c r="A134" s="31"/>
      <c r="B134" s="142"/>
      <c r="C134" s="143" t="s">
        <v>163</v>
      </c>
      <c r="D134" s="143" t="s">
        <v>123</v>
      </c>
      <c r="E134" s="144" t="s">
        <v>214</v>
      </c>
      <c r="F134" s="145" t="s">
        <v>215</v>
      </c>
      <c r="G134" s="146" t="s">
        <v>216</v>
      </c>
      <c r="H134" s="147">
        <v>8</v>
      </c>
      <c r="I134" s="148"/>
      <c r="J134" s="149">
        <f>ROUND(I134*H134,2)</f>
        <v>0</v>
      </c>
      <c r="K134" s="145" t="s">
        <v>127</v>
      </c>
      <c r="L134" s="32"/>
      <c r="M134" s="150" t="s">
        <v>1</v>
      </c>
      <c r="N134" s="151" t="s">
        <v>43</v>
      </c>
      <c r="O134" s="57"/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4" t="s">
        <v>128</v>
      </c>
      <c r="AT134" s="154" t="s">
        <v>123</v>
      </c>
      <c r="AU134" s="154" t="s">
        <v>88</v>
      </c>
      <c r="AY134" s="16" t="s">
        <v>120</v>
      </c>
      <c r="BE134" s="155">
        <f>IF(N134="základní",J134,0)</f>
        <v>0</v>
      </c>
      <c r="BF134" s="155">
        <f>IF(N134="snížená",J134,0)</f>
        <v>0</v>
      </c>
      <c r="BG134" s="155">
        <f>IF(N134="zákl. přenesená",J134,0)</f>
        <v>0</v>
      </c>
      <c r="BH134" s="155">
        <f>IF(N134="sníž. přenesená",J134,0)</f>
        <v>0</v>
      </c>
      <c r="BI134" s="155">
        <f>IF(N134="nulová",J134,0)</f>
        <v>0</v>
      </c>
      <c r="BJ134" s="16" t="s">
        <v>86</v>
      </c>
      <c r="BK134" s="155">
        <f>ROUND(I134*H134,2)</f>
        <v>0</v>
      </c>
      <c r="BL134" s="16" t="s">
        <v>128</v>
      </c>
      <c r="BM134" s="154" t="s">
        <v>217</v>
      </c>
    </row>
    <row r="135" spans="1:65" s="2" customFormat="1" ht="19.5">
      <c r="A135" s="31"/>
      <c r="B135" s="32"/>
      <c r="C135" s="31"/>
      <c r="D135" s="156" t="s">
        <v>130</v>
      </c>
      <c r="E135" s="31"/>
      <c r="F135" s="157" t="s">
        <v>218</v>
      </c>
      <c r="G135" s="31"/>
      <c r="H135" s="31"/>
      <c r="I135" s="158"/>
      <c r="J135" s="31"/>
      <c r="K135" s="31"/>
      <c r="L135" s="32"/>
      <c r="M135" s="159"/>
      <c r="N135" s="160"/>
      <c r="O135" s="57"/>
      <c r="P135" s="57"/>
      <c r="Q135" s="57"/>
      <c r="R135" s="57"/>
      <c r="S135" s="57"/>
      <c r="T135" s="58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6" t="s">
        <v>130</v>
      </c>
      <c r="AU135" s="16" t="s">
        <v>88</v>
      </c>
    </row>
    <row r="136" spans="1:65" s="13" customFormat="1" ht="11.25">
      <c r="B136" s="161"/>
      <c r="D136" s="156" t="s">
        <v>147</v>
      </c>
      <c r="E136" s="162" t="s">
        <v>1</v>
      </c>
      <c r="F136" s="163" t="s">
        <v>219</v>
      </c>
      <c r="H136" s="164">
        <v>8</v>
      </c>
      <c r="I136" s="165"/>
      <c r="L136" s="161"/>
      <c r="M136" s="166"/>
      <c r="N136" s="167"/>
      <c r="O136" s="167"/>
      <c r="P136" s="167"/>
      <c r="Q136" s="167"/>
      <c r="R136" s="167"/>
      <c r="S136" s="167"/>
      <c r="T136" s="168"/>
      <c r="AT136" s="162" t="s">
        <v>147</v>
      </c>
      <c r="AU136" s="162" t="s">
        <v>88</v>
      </c>
      <c r="AV136" s="13" t="s">
        <v>88</v>
      </c>
      <c r="AW136" s="13" t="s">
        <v>35</v>
      </c>
      <c r="AX136" s="13" t="s">
        <v>86</v>
      </c>
      <c r="AY136" s="162" t="s">
        <v>120</v>
      </c>
    </row>
    <row r="137" spans="1:65" s="2" customFormat="1" ht="49.15" customHeight="1">
      <c r="A137" s="31"/>
      <c r="B137" s="142"/>
      <c r="C137" s="143" t="s">
        <v>170</v>
      </c>
      <c r="D137" s="143" t="s">
        <v>123</v>
      </c>
      <c r="E137" s="144" t="s">
        <v>220</v>
      </c>
      <c r="F137" s="145" t="s">
        <v>221</v>
      </c>
      <c r="G137" s="146" t="s">
        <v>216</v>
      </c>
      <c r="H137" s="147">
        <v>8</v>
      </c>
      <c r="I137" s="148"/>
      <c r="J137" s="149">
        <f>ROUND(I137*H137,2)</f>
        <v>0</v>
      </c>
      <c r="K137" s="145" t="s">
        <v>127</v>
      </c>
      <c r="L137" s="32"/>
      <c r="M137" s="150" t="s">
        <v>1</v>
      </c>
      <c r="N137" s="151" t="s">
        <v>43</v>
      </c>
      <c r="O137" s="57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4" t="s">
        <v>128</v>
      </c>
      <c r="AT137" s="154" t="s">
        <v>123</v>
      </c>
      <c r="AU137" s="154" t="s">
        <v>88</v>
      </c>
      <c r="AY137" s="16" t="s">
        <v>120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6" t="s">
        <v>86</v>
      </c>
      <c r="BK137" s="155">
        <f>ROUND(I137*H137,2)</f>
        <v>0</v>
      </c>
      <c r="BL137" s="16" t="s">
        <v>128</v>
      </c>
      <c r="BM137" s="154" t="s">
        <v>222</v>
      </c>
    </row>
    <row r="138" spans="1:65" s="2" customFormat="1" ht="19.5">
      <c r="A138" s="31"/>
      <c r="B138" s="32"/>
      <c r="C138" s="31"/>
      <c r="D138" s="156" t="s">
        <v>130</v>
      </c>
      <c r="E138" s="31"/>
      <c r="F138" s="157" t="s">
        <v>218</v>
      </c>
      <c r="G138" s="31"/>
      <c r="H138" s="31"/>
      <c r="I138" s="158"/>
      <c r="J138" s="31"/>
      <c r="K138" s="31"/>
      <c r="L138" s="32"/>
      <c r="M138" s="159"/>
      <c r="N138" s="160"/>
      <c r="O138" s="57"/>
      <c r="P138" s="57"/>
      <c r="Q138" s="57"/>
      <c r="R138" s="57"/>
      <c r="S138" s="57"/>
      <c r="T138" s="58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6" t="s">
        <v>130</v>
      </c>
      <c r="AU138" s="16" t="s">
        <v>88</v>
      </c>
    </row>
    <row r="139" spans="1:65" s="13" customFormat="1" ht="11.25">
      <c r="B139" s="161"/>
      <c r="D139" s="156" t="s">
        <v>147</v>
      </c>
      <c r="E139" s="162" t="s">
        <v>1</v>
      </c>
      <c r="F139" s="163" t="s">
        <v>219</v>
      </c>
      <c r="H139" s="164">
        <v>8</v>
      </c>
      <c r="I139" s="165"/>
      <c r="L139" s="161"/>
      <c r="M139" s="166"/>
      <c r="N139" s="167"/>
      <c r="O139" s="167"/>
      <c r="P139" s="167"/>
      <c r="Q139" s="167"/>
      <c r="R139" s="167"/>
      <c r="S139" s="167"/>
      <c r="T139" s="168"/>
      <c r="AT139" s="162" t="s">
        <v>147</v>
      </c>
      <c r="AU139" s="162" t="s">
        <v>88</v>
      </c>
      <c r="AV139" s="13" t="s">
        <v>88</v>
      </c>
      <c r="AW139" s="13" t="s">
        <v>35</v>
      </c>
      <c r="AX139" s="13" t="s">
        <v>86</v>
      </c>
      <c r="AY139" s="162" t="s">
        <v>120</v>
      </c>
    </row>
    <row r="140" spans="1:65" s="2" customFormat="1" ht="66.75" customHeight="1">
      <c r="A140" s="31"/>
      <c r="B140" s="142"/>
      <c r="C140" s="143" t="s">
        <v>176</v>
      </c>
      <c r="D140" s="143" t="s">
        <v>123</v>
      </c>
      <c r="E140" s="144" t="s">
        <v>140</v>
      </c>
      <c r="F140" s="145" t="s">
        <v>141</v>
      </c>
      <c r="G140" s="146" t="s">
        <v>134</v>
      </c>
      <c r="H140" s="147">
        <v>0.05</v>
      </c>
      <c r="I140" s="148"/>
      <c r="J140" s="149">
        <f>ROUND(I140*H140,2)</f>
        <v>0</v>
      </c>
      <c r="K140" s="145" t="s">
        <v>127</v>
      </c>
      <c r="L140" s="32"/>
      <c r="M140" s="150" t="s">
        <v>1</v>
      </c>
      <c r="N140" s="151" t="s">
        <v>43</v>
      </c>
      <c r="O140" s="57"/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4" t="s">
        <v>128</v>
      </c>
      <c r="AT140" s="154" t="s">
        <v>123</v>
      </c>
      <c r="AU140" s="154" t="s">
        <v>88</v>
      </c>
      <c r="AY140" s="16" t="s">
        <v>120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6" t="s">
        <v>86</v>
      </c>
      <c r="BK140" s="155">
        <f>ROUND(I140*H140,2)</f>
        <v>0</v>
      </c>
      <c r="BL140" s="16" t="s">
        <v>128</v>
      </c>
      <c r="BM140" s="154" t="s">
        <v>223</v>
      </c>
    </row>
    <row r="141" spans="1:65" s="2" customFormat="1" ht="19.5">
      <c r="A141" s="31"/>
      <c r="B141" s="32"/>
      <c r="C141" s="31"/>
      <c r="D141" s="156" t="s">
        <v>130</v>
      </c>
      <c r="E141" s="31"/>
      <c r="F141" s="157" t="s">
        <v>143</v>
      </c>
      <c r="G141" s="31"/>
      <c r="H141" s="31"/>
      <c r="I141" s="158"/>
      <c r="J141" s="31"/>
      <c r="K141" s="31"/>
      <c r="L141" s="32"/>
      <c r="M141" s="159"/>
      <c r="N141" s="160"/>
      <c r="O141" s="57"/>
      <c r="P141" s="57"/>
      <c r="Q141" s="57"/>
      <c r="R141" s="57"/>
      <c r="S141" s="57"/>
      <c r="T141" s="58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6" t="s">
        <v>130</v>
      </c>
      <c r="AU141" s="16" t="s">
        <v>88</v>
      </c>
    </row>
    <row r="142" spans="1:65" s="13" customFormat="1" ht="11.25">
      <c r="B142" s="161"/>
      <c r="D142" s="156" t="s">
        <v>147</v>
      </c>
      <c r="E142" s="162" t="s">
        <v>1</v>
      </c>
      <c r="F142" s="163" t="s">
        <v>210</v>
      </c>
      <c r="H142" s="164">
        <v>0.05</v>
      </c>
      <c r="I142" s="165"/>
      <c r="L142" s="161"/>
      <c r="M142" s="166"/>
      <c r="N142" s="167"/>
      <c r="O142" s="167"/>
      <c r="P142" s="167"/>
      <c r="Q142" s="167"/>
      <c r="R142" s="167"/>
      <c r="S142" s="167"/>
      <c r="T142" s="168"/>
      <c r="AT142" s="162" t="s">
        <v>147</v>
      </c>
      <c r="AU142" s="162" t="s">
        <v>88</v>
      </c>
      <c r="AV142" s="13" t="s">
        <v>88</v>
      </c>
      <c r="AW142" s="13" t="s">
        <v>35</v>
      </c>
      <c r="AX142" s="13" t="s">
        <v>86</v>
      </c>
      <c r="AY142" s="162" t="s">
        <v>120</v>
      </c>
    </row>
    <row r="143" spans="1:65" s="2" customFormat="1" ht="66.75" customHeight="1">
      <c r="A143" s="31"/>
      <c r="B143" s="142"/>
      <c r="C143" s="143" t="s">
        <v>181</v>
      </c>
      <c r="D143" s="143" t="s">
        <v>123</v>
      </c>
      <c r="E143" s="144" t="s">
        <v>224</v>
      </c>
      <c r="F143" s="145" t="s">
        <v>225</v>
      </c>
      <c r="G143" s="146" t="s">
        <v>134</v>
      </c>
      <c r="H143" s="147">
        <v>0.1</v>
      </c>
      <c r="I143" s="148"/>
      <c r="J143" s="149">
        <f>ROUND(I143*H143,2)</f>
        <v>0</v>
      </c>
      <c r="K143" s="145" t="s">
        <v>127</v>
      </c>
      <c r="L143" s="32"/>
      <c r="M143" s="150" t="s">
        <v>1</v>
      </c>
      <c r="N143" s="151" t="s">
        <v>43</v>
      </c>
      <c r="O143" s="57"/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4" t="s">
        <v>128</v>
      </c>
      <c r="AT143" s="154" t="s">
        <v>123</v>
      </c>
      <c r="AU143" s="154" t="s">
        <v>88</v>
      </c>
      <c r="AY143" s="16" t="s">
        <v>120</v>
      </c>
      <c r="BE143" s="155">
        <f>IF(N143="základní",J143,0)</f>
        <v>0</v>
      </c>
      <c r="BF143" s="155">
        <f>IF(N143="snížená",J143,0)</f>
        <v>0</v>
      </c>
      <c r="BG143" s="155">
        <f>IF(N143="zákl. přenesená",J143,0)</f>
        <v>0</v>
      </c>
      <c r="BH143" s="155">
        <f>IF(N143="sníž. přenesená",J143,0)</f>
        <v>0</v>
      </c>
      <c r="BI143" s="155">
        <f>IF(N143="nulová",J143,0)</f>
        <v>0</v>
      </c>
      <c r="BJ143" s="16" t="s">
        <v>86</v>
      </c>
      <c r="BK143" s="155">
        <f>ROUND(I143*H143,2)</f>
        <v>0</v>
      </c>
      <c r="BL143" s="16" t="s">
        <v>128</v>
      </c>
      <c r="BM143" s="154" t="s">
        <v>226</v>
      </c>
    </row>
    <row r="144" spans="1:65" s="2" customFormat="1" ht="19.5">
      <c r="A144" s="31"/>
      <c r="B144" s="32"/>
      <c r="C144" s="31"/>
      <c r="D144" s="156" t="s">
        <v>130</v>
      </c>
      <c r="E144" s="31"/>
      <c r="F144" s="157" t="s">
        <v>143</v>
      </c>
      <c r="G144" s="31"/>
      <c r="H144" s="31"/>
      <c r="I144" s="158"/>
      <c r="J144" s="31"/>
      <c r="K144" s="31"/>
      <c r="L144" s="32"/>
      <c r="M144" s="159"/>
      <c r="N144" s="160"/>
      <c r="O144" s="57"/>
      <c r="P144" s="57"/>
      <c r="Q144" s="57"/>
      <c r="R144" s="57"/>
      <c r="S144" s="57"/>
      <c r="T144" s="58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6" t="s">
        <v>130</v>
      </c>
      <c r="AU144" s="16" t="s">
        <v>88</v>
      </c>
    </row>
    <row r="145" spans="1:65" s="13" customFormat="1" ht="11.25">
      <c r="B145" s="161"/>
      <c r="D145" s="156" t="s">
        <v>147</v>
      </c>
      <c r="E145" s="162" t="s">
        <v>1</v>
      </c>
      <c r="F145" s="163" t="s">
        <v>227</v>
      </c>
      <c r="H145" s="164">
        <v>0.1</v>
      </c>
      <c r="I145" s="165"/>
      <c r="L145" s="161"/>
      <c r="M145" s="166"/>
      <c r="N145" s="167"/>
      <c r="O145" s="167"/>
      <c r="P145" s="167"/>
      <c r="Q145" s="167"/>
      <c r="R145" s="167"/>
      <c r="S145" s="167"/>
      <c r="T145" s="168"/>
      <c r="AT145" s="162" t="s">
        <v>147</v>
      </c>
      <c r="AU145" s="162" t="s">
        <v>88</v>
      </c>
      <c r="AV145" s="13" t="s">
        <v>88</v>
      </c>
      <c r="AW145" s="13" t="s">
        <v>35</v>
      </c>
      <c r="AX145" s="13" t="s">
        <v>86</v>
      </c>
      <c r="AY145" s="162" t="s">
        <v>120</v>
      </c>
    </row>
    <row r="146" spans="1:65" s="2" customFormat="1" ht="33" customHeight="1">
      <c r="A146" s="31"/>
      <c r="B146" s="142"/>
      <c r="C146" s="143" t="s">
        <v>190</v>
      </c>
      <c r="D146" s="143" t="s">
        <v>123</v>
      </c>
      <c r="E146" s="144" t="s">
        <v>228</v>
      </c>
      <c r="F146" s="145" t="s">
        <v>229</v>
      </c>
      <c r="G146" s="146" t="s">
        <v>230</v>
      </c>
      <c r="H146" s="147">
        <v>10.8</v>
      </c>
      <c r="I146" s="148"/>
      <c r="J146" s="149">
        <f>ROUND(I146*H146,2)</f>
        <v>0</v>
      </c>
      <c r="K146" s="145" t="s">
        <v>127</v>
      </c>
      <c r="L146" s="32"/>
      <c r="M146" s="150" t="s">
        <v>1</v>
      </c>
      <c r="N146" s="151" t="s">
        <v>43</v>
      </c>
      <c r="O146" s="57"/>
      <c r="P146" s="152">
        <f>O146*H146</f>
        <v>0</v>
      </c>
      <c r="Q146" s="152">
        <v>0</v>
      </c>
      <c r="R146" s="152">
        <f>Q146*H146</f>
        <v>0</v>
      </c>
      <c r="S146" s="152">
        <v>0</v>
      </c>
      <c r="T146" s="15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4" t="s">
        <v>128</v>
      </c>
      <c r="AT146" s="154" t="s">
        <v>123</v>
      </c>
      <c r="AU146" s="154" t="s">
        <v>88</v>
      </c>
      <c r="AY146" s="16" t="s">
        <v>120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6" t="s">
        <v>86</v>
      </c>
      <c r="BK146" s="155">
        <f>ROUND(I146*H146,2)</f>
        <v>0</v>
      </c>
      <c r="BL146" s="16" t="s">
        <v>128</v>
      </c>
      <c r="BM146" s="154" t="s">
        <v>231</v>
      </c>
    </row>
    <row r="147" spans="1:65" s="13" customFormat="1" ht="11.25">
      <c r="B147" s="161"/>
      <c r="D147" s="156" t="s">
        <v>147</v>
      </c>
      <c r="E147" s="162" t="s">
        <v>1</v>
      </c>
      <c r="F147" s="163" t="s">
        <v>232</v>
      </c>
      <c r="H147" s="164">
        <v>10.8</v>
      </c>
      <c r="I147" s="165"/>
      <c r="L147" s="161"/>
      <c r="M147" s="166"/>
      <c r="N147" s="167"/>
      <c r="O147" s="167"/>
      <c r="P147" s="167"/>
      <c r="Q147" s="167"/>
      <c r="R147" s="167"/>
      <c r="S147" s="167"/>
      <c r="T147" s="168"/>
      <c r="AT147" s="162" t="s">
        <v>147</v>
      </c>
      <c r="AU147" s="162" t="s">
        <v>88</v>
      </c>
      <c r="AV147" s="13" t="s">
        <v>88</v>
      </c>
      <c r="AW147" s="13" t="s">
        <v>35</v>
      </c>
      <c r="AX147" s="13" t="s">
        <v>86</v>
      </c>
      <c r="AY147" s="162" t="s">
        <v>120</v>
      </c>
    </row>
    <row r="148" spans="1:65" s="2" customFormat="1" ht="37.9" customHeight="1">
      <c r="A148" s="31"/>
      <c r="B148" s="142"/>
      <c r="C148" s="143" t="s">
        <v>233</v>
      </c>
      <c r="D148" s="143" t="s">
        <v>123</v>
      </c>
      <c r="E148" s="144" t="s">
        <v>234</v>
      </c>
      <c r="F148" s="145" t="s">
        <v>235</v>
      </c>
      <c r="G148" s="146" t="s">
        <v>230</v>
      </c>
      <c r="H148" s="147">
        <v>10.8</v>
      </c>
      <c r="I148" s="148"/>
      <c r="J148" s="149">
        <f>ROUND(I148*H148,2)</f>
        <v>0</v>
      </c>
      <c r="K148" s="145" t="s">
        <v>127</v>
      </c>
      <c r="L148" s="32"/>
      <c r="M148" s="150" t="s">
        <v>1</v>
      </c>
      <c r="N148" s="151" t="s">
        <v>43</v>
      </c>
      <c r="O148" s="57"/>
      <c r="P148" s="152">
        <f>O148*H148</f>
        <v>0</v>
      </c>
      <c r="Q148" s="152">
        <v>0</v>
      </c>
      <c r="R148" s="152">
        <f>Q148*H148</f>
        <v>0</v>
      </c>
      <c r="S148" s="152">
        <v>0</v>
      </c>
      <c r="T148" s="153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4" t="s">
        <v>128</v>
      </c>
      <c r="AT148" s="154" t="s">
        <v>123</v>
      </c>
      <c r="AU148" s="154" t="s">
        <v>88</v>
      </c>
      <c r="AY148" s="16" t="s">
        <v>120</v>
      </c>
      <c r="BE148" s="155">
        <f>IF(N148="základní",J148,0)</f>
        <v>0</v>
      </c>
      <c r="BF148" s="155">
        <f>IF(N148="snížená",J148,0)</f>
        <v>0</v>
      </c>
      <c r="BG148" s="155">
        <f>IF(N148="zákl. přenesená",J148,0)</f>
        <v>0</v>
      </c>
      <c r="BH148" s="155">
        <f>IF(N148="sníž. přenesená",J148,0)</f>
        <v>0</v>
      </c>
      <c r="BI148" s="155">
        <f>IF(N148="nulová",J148,0)</f>
        <v>0</v>
      </c>
      <c r="BJ148" s="16" t="s">
        <v>86</v>
      </c>
      <c r="BK148" s="155">
        <f>ROUND(I148*H148,2)</f>
        <v>0</v>
      </c>
      <c r="BL148" s="16" t="s">
        <v>128</v>
      </c>
      <c r="BM148" s="154" t="s">
        <v>236</v>
      </c>
    </row>
    <row r="149" spans="1:65" s="13" customFormat="1" ht="11.25">
      <c r="B149" s="161"/>
      <c r="D149" s="156" t="s">
        <v>147</v>
      </c>
      <c r="E149" s="162" t="s">
        <v>1</v>
      </c>
      <c r="F149" s="163" t="s">
        <v>232</v>
      </c>
      <c r="H149" s="164">
        <v>10.8</v>
      </c>
      <c r="I149" s="165"/>
      <c r="L149" s="161"/>
      <c r="M149" s="166"/>
      <c r="N149" s="167"/>
      <c r="O149" s="167"/>
      <c r="P149" s="167"/>
      <c r="Q149" s="167"/>
      <c r="R149" s="167"/>
      <c r="S149" s="167"/>
      <c r="T149" s="168"/>
      <c r="AT149" s="162" t="s">
        <v>147</v>
      </c>
      <c r="AU149" s="162" t="s">
        <v>88</v>
      </c>
      <c r="AV149" s="13" t="s">
        <v>88</v>
      </c>
      <c r="AW149" s="13" t="s">
        <v>35</v>
      </c>
      <c r="AX149" s="13" t="s">
        <v>86</v>
      </c>
      <c r="AY149" s="162" t="s">
        <v>120</v>
      </c>
    </row>
    <row r="150" spans="1:65" s="2" customFormat="1" ht="37.9" customHeight="1">
      <c r="A150" s="31"/>
      <c r="B150" s="142"/>
      <c r="C150" s="143" t="s">
        <v>237</v>
      </c>
      <c r="D150" s="143" t="s">
        <v>123</v>
      </c>
      <c r="E150" s="144" t="s">
        <v>238</v>
      </c>
      <c r="F150" s="145" t="s">
        <v>239</v>
      </c>
      <c r="G150" s="146" t="s">
        <v>230</v>
      </c>
      <c r="H150" s="147">
        <v>10.8</v>
      </c>
      <c r="I150" s="148"/>
      <c r="J150" s="149">
        <f>ROUND(I150*H150,2)</f>
        <v>0</v>
      </c>
      <c r="K150" s="145" t="s">
        <v>127</v>
      </c>
      <c r="L150" s="32"/>
      <c r="M150" s="150" t="s">
        <v>1</v>
      </c>
      <c r="N150" s="151" t="s">
        <v>43</v>
      </c>
      <c r="O150" s="57"/>
      <c r="P150" s="152">
        <f>O150*H150</f>
        <v>0</v>
      </c>
      <c r="Q150" s="152">
        <v>0</v>
      </c>
      <c r="R150" s="152">
        <f>Q150*H150</f>
        <v>0</v>
      </c>
      <c r="S150" s="152">
        <v>0</v>
      </c>
      <c r="T150" s="15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4" t="s">
        <v>128</v>
      </c>
      <c r="AT150" s="154" t="s">
        <v>123</v>
      </c>
      <c r="AU150" s="154" t="s">
        <v>88</v>
      </c>
      <c r="AY150" s="16" t="s">
        <v>120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6" t="s">
        <v>86</v>
      </c>
      <c r="BK150" s="155">
        <f>ROUND(I150*H150,2)</f>
        <v>0</v>
      </c>
      <c r="BL150" s="16" t="s">
        <v>128</v>
      </c>
      <c r="BM150" s="154" t="s">
        <v>240</v>
      </c>
    </row>
    <row r="151" spans="1:65" s="13" customFormat="1" ht="11.25">
      <c r="B151" s="161"/>
      <c r="D151" s="156" t="s">
        <v>147</v>
      </c>
      <c r="E151" s="162" t="s">
        <v>1</v>
      </c>
      <c r="F151" s="163" t="s">
        <v>241</v>
      </c>
      <c r="H151" s="164">
        <v>10.8</v>
      </c>
      <c r="I151" s="165"/>
      <c r="L151" s="161"/>
      <c r="M151" s="166"/>
      <c r="N151" s="167"/>
      <c r="O151" s="167"/>
      <c r="P151" s="167"/>
      <c r="Q151" s="167"/>
      <c r="R151" s="167"/>
      <c r="S151" s="167"/>
      <c r="T151" s="168"/>
      <c r="AT151" s="162" t="s">
        <v>147</v>
      </c>
      <c r="AU151" s="162" t="s">
        <v>88</v>
      </c>
      <c r="AV151" s="13" t="s">
        <v>88</v>
      </c>
      <c r="AW151" s="13" t="s">
        <v>35</v>
      </c>
      <c r="AX151" s="13" t="s">
        <v>86</v>
      </c>
      <c r="AY151" s="162" t="s">
        <v>120</v>
      </c>
    </row>
    <row r="152" spans="1:65" s="2" customFormat="1" ht="24.2" customHeight="1">
      <c r="A152" s="31"/>
      <c r="B152" s="142"/>
      <c r="C152" s="143" t="s">
        <v>242</v>
      </c>
      <c r="D152" s="143" t="s">
        <v>123</v>
      </c>
      <c r="E152" s="144" t="s">
        <v>243</v>
      </c>
      <c r="F152" s="145" t="s">
        <v>244</v>
      </c>
      <c r="G152" s="146" t="s">
        <v>230</v>
      </c>
      <c r="H152" s="147">
        <v>10.8</v>
      </c>
      <c r="I152" s="148"/>
      <c r="J152" s="149">
        <f>ROUND(I152*H152,2)</f>
        <v>0</v>
      </c>
      <c r="K152" s="145" t="s">
        <v>127</v>
      </c>
      <c r="L152" s="32"/>
      <c r="M152" s="150" t="s">
        <v>1</v>
      </c>
      <c r="N152" s="151" t="s">
        <v>43</v>
      </c>
      <c r="O152" s="57"/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4" t="s">
        <v>128</v>
      </c>
      <c r="AT152" s="154" t="s">
        <v>123</v>
      </c>
      <c r="AU152" s="154" t="s">
        <v>88</v>
      </c>
      <c r="AY152" s="16" t="s">
        <v>120</v>
      </c>
      <c r="BE152" s="155">
        <f>IF(N152="základní",J152,0)</f>
        <v>0</v>
      </c>
      <c r="BF152" s="155">
        <f>IF(N152="snížená",J152,0)</f>
        <v>0</v>
      </c>
      <c r="BG152" s="155">
        <f>IF(N152="zákl. přenesená",J152,0)</f>
        <v>0</v>
      </c>
      <c r="BH152" s="155">
        <f>IF(N152="sníž. přenesená",J152,0)</f>
        <v>0</v>
      </c>
      <c r="BI152" s="155">
        <f>IF(N152="nulová",J152,0)</f>
        <v>0</v>
      </c>
      <c r="BJ152" s="16" t="s">
        <v>86</v>
      </c>
      <c r="BK152" s="155">
        <f>ROUND(I152*H152,2)</f>
        <v>0</v>
      </c>
      <c r="BL152" s="16" t="s">
        <v>128</v>
      </c>
      <c r="BM152" s="154" t="s">
        <v>245</v>
      </c>
    </row>
    <row r="153" spans="1:65" s="13" customFormat="1" ht="11.25">
      <c r="B153" s="161"/>
      <c r="D153" s="156" t="s">
        <v>147</v>
      </c>
      <c r="E153" s="162" t="s">
        <v>1</v>
      </c>
      <c r="F153" s="163" t="s">
        <v>241</v>
      </c>
      <c r="H153" s="164">
        <v>10.8</v>
      </c>
      <c r="I153" s="165"/>
      <c r="L153" s="161"/>
      <c r="M153" s="166"/>
      <c r="N153" s="167"/>
      <c r="O153" s="167"/>
      <c r="P153" s="167"/>
      <c r="Q153" s="167"/>
      <c r="R153" s="167"/>
      <c r="S153" s="167"/>
      <c r="T153" s="168"/>
      <c r="AT153" s="162" t="s">
        <v>147</v>
      </c>
      <c r="AU153" s="162" t="s">
        <v>88</v>
      </c>
      <c r="AV153" s="13" t="s">
        <v>88</v>
      </c>
      <c r="AW153" s="13" t="s">
        <v>35</v>
      </c>
      <c r="AX153" s="13" t="s">
        <v>86</v>
      </c>
      <c r="AY153" s="162" t="s">
        <v>120</v>
      </c>
    </row>
    <row r="154" spans="1:65" s="2" customFormat="1" ht="24.2" customHeight="1">
      <c r="A154" s="31"/>
      <c r="B154" s="142"/>
      <c r="C154" s="143" t="s">
        <v>8</v>
      </c>
      <c r="D154" s="143" t="s">
        <v>123</v>
      </c>
      <c r="E154" s="144" t="s">
        <v>246</v>
      </c>
      <c r="F154" s="145" t="s">
        <v>247</v>
      </c>
      <c r="G154" s="146" t="s">
        <v>230</v>
      </c>
      <c r="H154" s="147">
        <v>24</v>
      </c>
      <c r="I154" s="148"/>
      <c r="J154" s="149">
        <f>ROUND(I154*H154,2)</f>
        <v>0</v>
      </c>
      <c r="K154" s="145" t="s">
        <v>127</v>
      </c>
      <c r="L154" s="32"/>
      <c r="M154" s="150" t="s">
        <v>1</v>
      </c>
      <c r="N154" s="151" t="s">
        <v>43</v>
      </c>
      <c r="O154" s="57"/>
      <c r="P154" s="152">
        <f>O154*H154</f>
        <v>0</v>
      </c>
      <c r="Q154" s="152">
        <v>0</v>
      </c>
      <c r="R154" s="152">
        <f>Q154*H154</f>
        <v>0</v>
      </c>
      <c r="S154" s="152">
        <v>0</v>
      </c>
      <c r="T154" s="15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4" t="s">
        <v>128</v>
      </c>
      <c r="AT154" s="154" t="s">
        <v>123</v>
      </c>
      <c r="AU154" s="154" t="s">
        <v>88</v>
      </c>
      <c r="AY154" s="16" t="s">
        <v>120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6" t="s">
        <v>86</v>
      </c>
      <c r="BK154" s="155">
        <f>ROUND(I154*H154,2)</f>
        <v>0</v>
      </c>
      <c r="BL154" s="16" t="s">
        <v>128</v>
      </c>
      <c r="BM154" s="154" t="s">
        <v>248</v>
      </c>
    </row>
    <row r="155" spans="1:65" s="13" customFormat="1" ht="11.25">
      <c r="B155" s="161"/>
      <c r="D155" s="156" t="s">
        <v>147</v>
      </c>
      <c r="E155" s="162" t="s">
        <v>1</v>
      </c>
      <c r="F155" s="163" t="s">
        <v>249</v>
      </c>
      <c r="H155" s="164">
        <v>24</v>
      </c>
      <c r="I155" s="165"/>
      <c r="L155" s="161"/>
      <c r="M155" s="166"/>
      <c r="N155" s="167"/>
      <c r="O155" s="167"/>
      <c r="P155" s="167"/>
      <c r="Q155" s="167"/>
      <c r="R155" s="167"/>
      <c r="S155" s="167"/>
      <c r="T155" s="168"/>
      <c r="AT155" s="162" t="s">
        <v>147</v>
      </c>
      <c r="AU155" s="162" t="s">
        <v>88</v>
      </c>
      <c r="AV155" s="13" t="s">
        <v>88</v>
      </c>
      <c r="AW155" s="13" t="s">
        <v>35</v>
      </c>
      <c r="AX155" s="13" t="s">
        <v>86</v>
      </c>
      <c r="AY155" s="162" t="s">
        <v>120</v>
      </c>
    </row>
    <row r="156" spans="1:65" s="2" customFormat="1" ht="33" customHeight="1">
      <c r="A156" s="31"/>
      <c r="B156" s="142"/>
      <c r="C156" s="143" t="s">
        <v>250</v>
      </c>
      <c r="D156" s="143" t="s">
        <v>123</v>
      </c>
      <c r="E156" s="144" t="s">
        <v>251</v>
      </c>
      <c r="F156" s="145" t="s">
        <v>252</v>
      </c>
      <c r="G156" s="146" t="s">
        <v>253</v>
      </c>
      <c r="H156" s="147">
        <v>60</v>
      </c>
      <c r="I156" s="148"/>
      <c r="J156" s="149">
        <f>ROUND(I156*H156,2)</f>
        <v>0</v>
      </c>
      <c r="K156" s="145" t="s">
        <v>127</v>
      </c>
      <c r="L156" s="32"/>
      <c r="M156" s="150" t="s">
        <v>1</v>
      </c>
      <c r="N156" s="151" t="s">
        <v>43</v>
      </c>
      <c r="O156" s="57"/>
      <c r="P156" s="152">
        <f>O156*H156</f>
        <v>0</v>
      </c>
      <c r="Q156" s="152">
        <v>0</v>
      </c>
      <c r="R156" s="152">
        <f>Q156*H156</f>
        <v>0</v>
      </c>
      <c r="S156" s="152">
        <v>0.45</v>
      </c>
      <c r="T156" s="153">
        <f>S156*H156</f>
        <v>27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4" t="s">
        <v>128</v>
      </c>
      <c r="AT156" s="154" t="s">
        <v>123</v>
      </c>
      <c r="AU156" s="154" t="s">
        <v>88</v>
      </c>
      <c r="AY156" s="16" t="s">
        <v>120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6" t="s">
        <v>86</v>
      </c>
      <c r="BK156" s="155">
        <f>ROUND(I156*H156,2)</f>
        <v>0</v>
      </c>
      <c r="BL156" s="16" t="s">
        <v>128</v>
      </c>
      <c r="BM156" s="154" t="s">
        <v>254</v>
      </c>
    </row>
    <row r="157" spans="1:65" s="13" customFormat="1" ht="11.25">
      <c r="B157" s="161"/>
      <c r="D157" s="156" t="s">
        <v>147</v>
      </c>
      <c r="E157" s="162" t="s">
        <v>1</v>
      </c>
      <c r="F157" s="163" t="s">
        <v>255</v>
      </c>
      <c r="H157" s="164">
        <v>60</v>
      </c>
      <c r="I157" s="165"/>
      <c r="L157" s="161"/>
      <c r="M157" s="166"/>
      <c r="N157" s="167"/>
      <c r="O157" s="167"/>
      <c r="P157" s="167"/>
      <c r="Q157" s="167"/>
      <c r="R157" s="167"/>
      <c r="S157" s="167"/>
      <c r="T157" s="168"/>
      <c r="AT157" s="162" t="s">
        <v>147</v>
      </c>
      <c r="AU157" s="162" t="s">
        <v>88</v>
      </c>
      <c r="AV157" s="13" t="s">
        <v>88</v>
      </c>
      <c r="AW157" s="13" t="s">
        <v>35</v>
      </c>
      <c r="AX157" s="13" t="s">
        <v>86</v>
      </c>
      <c r="AY157" s="162" t="s">
        <v>120</v>
      </c>
    </row>
    <row r="158" spans="1:65" s="2" customFormat="1" ht="44.25" customHeight="1">
      <c r="A158" s="31"/>
      <c r="B158" s="142"/>
      <c r="C158" s="143" t="s">
        <v>256</v>
      </c>
      <c r="D158" s="143" t="s">
        <v>123</v>
      </c>
      <c r="E158" s="144" t="s">
        <v>257</v>
      </c>
      <c r="F158" s="145" t="s">
        <v>258</v>
      </c>
      <c r="G158" s="146" t="s">
        <v>253</v>
      </c>
      <c r="H158" s="147">
        <v>60</v>
      </c>
      <c r="I158" s="148"/>
      <c r="J158" s="149">
        <f>ROUND(I158*H158,2)</f>
        <v>0</v>
      </c>
      <c r="K158" s="145" t="s">
        <v>127</v>
      </c>
      <c r="L158" s="32"/>
      <c r="M158" s="150" t="s">
        <v>1</v>
      </c>
      <c r="N158" s="151" t="s">
        <v>43</v>
      </c>
      <c r="O158" s="57"/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4" t="s">
        <v>128</v>
      </c>
      <c r="AT158" s="154" t="s">
        <v>123</v>
      </c>
      <c r="AU158" s="154" t="s">
        <v>88</v>
      </c>
      <c r="AY158" s="16" t="s">
        <v>120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6" t="s">
        <v>86</v>
      </c>
      <c r="BK158" s="155">
        <f>ROUND(I158*H158,2)</f>
        <v>0</v>
      </c>
      <c r="BL158" s="16" t="s">
        <v>128</v>
      </c>
      <c r="BM158" s="154" t="s">
        <v>259</v>
      </c>
    </row>
    <row r="159" spans="1:65" s="13" customFormat="1" ht="11.25">
      <c r="B159" s="161"/>
      <c r="D159" s="156" t="s">
        <v>147</v>
      </c>
      <c r="E159" s="162" t="s">
        <v>1</v>
      </c>
      <c r="F159" s="163" t="s">
        <v>255</v>
      </c>
      <c r="H159" s="164">
        <v>60</v>
      </c>
      <c r="I159" s="165"/>
      <c r="L159" s="161"/>
      <c r="M159" s="166"/>
      <c r="N159" s="167"/>
      <c r="O159" s="167"/>
      <c r="P159" s="167"/>
      <c r="Q159" s="167"/>
      <c r="R159" s="167"/>
      <c r="S159" s="167"/>
      <c r="T159" s="168"/>
      <c r="AT159" s="162" t="s">
        <v>147</v>
      </c>
      <c r="AU159" s="162" t="s">
        <v>88</v>
      </c>
      <c r="AV159" s="13" t="s">
        <v>88</v>
      </c>
      <c r="AW159" s="13" t="s">
        <v>35</v>
      </c>
      <c r="AX159" s="13" t="s">
        <v>86</v>
      </c>
      <c r="AY159" s="162" t="s">
        <v>120</v>
      </c>
    </row>
    <row r="160" spans="1:65" s="2" customFormat="1" ht="24.2" customHeight="1">
      <c r="A160" s="31"/>
      <c r="B160" s="142"/>
      <c r="C160" s="143" t="s">
        <v>260</v>
      </c>
      <c r="D160" s="143" t="s">
        <v>123</v>
      </c>
      <c r="E160" s="144" t="s">
        <v>261</v>
      </c>
      <c r="F160" s="145" t="s">
        <v>262</v>
      </c>
      <c r="G160" s="146" t="s">
        <v>253</v>
      </c>
      <c r="H160" s="147">
        <v>42</v>
      </c>
      <c r="I160" s="148"/>
      <c r="J160" s="149">
        <f>ROUND(I160*H160,2)</f>
        <v>0</v>
      </c>
      <c r="K160" s="145" t="s">
        <v>127</v>
      </c>
      <c r="L160" s="32"/>
      <c r="M160" s="150" t="s">
        <v>1</v>
      </c>
      <c r="N160" s="151" t="s">
        <v>43</v>
      </c>
      <c r="O160" s="57"/>
      <c r="P160" s="152">
        <f>O160*H160</f>
        <v>0</v>
      </c>
      <c r="Q160" s="152">
        <v>0</v>
      </c>
      <c r="R160" s="152">
        <f>Q160*H160</f>
        <v>0</v>
      </c>
      <c r="S160" s="152">
        <v>0.48</v>
      </c>
      <c r="T160" s="153">
        <f>S160*H160</f>
        <v>20.16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4" t="s">
        <v>128</v>
      </c>
      <c r="AT160" s="154" t="s">
        <v>123</v>
      </c>
      <c r="AU160" s="154" t="s">
        <v>88</v>
      </c>
      <c r="AY160" s="16" t="s">
        <v>120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6" t="s">
        <v>86</v>
      </c>
      <c r="BK160" s="155">
        <f>ROUND(I160*H160,2)</f>
        <v>0</v>
      </c>
      <c r="BL160" s="16" t="s">
        <v>128</v>
      </c>
      <c r="BM160" s="154" t="s">
        <v>263</v>
      </c>
    </row>
    <row r="161" spans="1:65" s="2" customFormat="1" ht="19.5">
      <c r="A161" s="31"/>
      <c r="B161" s="32"/>
      <c r="C161" s="31"/>
      <c r="D161" s="156" t="s">
        <v>130</v>
      </c>
      <c r="E161" s="31"/>
      <c r="F161" s="157" t="s">
        <v>264</v>
      </c>
      <c r="G161" s="31"/>
      <c r="H161" s="31"/>
      <c r="I161" s="158"/>
      <c r="J161" s="31"/>
      <c r="K161" s="31"/>
      <c r="L161" s="32"/>
      <c r="M161" s="159"/>
      <c r="N161" s="160"/>
      <c r="O161" s="57"/>
      <c r="P161" s="57"/>
      <c r="Q161" s="57"/>
      <c r="R161" s="57"/>
      <c r="S161" s="57"/>
      <c r="T161" s="58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6" t="s">
        <v>130</v>
      </c>
      <c r="AU161" s="16" t="s">
        <v>88</v>
      </c>
    </row>
    <row r="162" spans="1:65" s="13" customFormat="1" ht="11.25">
      <c r="B162" s="161"/>
      <c r="D162" s="156" t="s">
        <v>147</v>
      </c>
      <c r="E162" s="162" t="s">
        <v>1</v>
      </c>
      <c r="F162" s="163" t="s">
        <v>265</v>
      </c>
      <c r="H162" s="164">
        <v>42</v>
      </c>
      <c r="I162" s="165"/>
      <c r="L162" s="161"/>
      <c r="M162" s="166"/>
      <c r="N162" s="167"/>
      <c r="O162" s="167"/>
      <c r="P162" s="167"/>
      <c r="Q162" s="167"/>
      <c r="R162" s="167"/>
      <c r="S162" s="167"/>
      <c r="T162" s="168"/>
      <c r="AT162" s="162" t="s">
        <v>147</v>
      </c>
      <c r="AU162" s="162" t="s">
        <v>88</v>
      </c>
      <c r="AV162" s="13" t="s">
        <v>88</v>
      </c>
      <c r="AW162" s="13" t="s">
        <v>35</v>
      </c>
      <c r="AX162" s="13" t="s">
        <v>86</v>
      </c>
      <c r="AY162" s="162" t="s">
        <v>120</v>
      </c>
    </row>
    <row r="163" spans="1:65" s="2" customFormat="1" ht="37.9" customHeight="1">
      <c r="A163" s="31"/>
      <c r="B163" s="142"/>
      <c r="C163" s="143" t="s">
        <v>266</v>
      </c>
      <c r="D163" s="143" t="s">
        <v>123</v>
      </c>
      <c r="E163" s="144" t="s">
        <v>267</v>
      </c>
      <c r="F163" s="145" t="s">
        <v>268</v>
      </c>
      <c r="G163" s="146" t="s">
        <v>126</v>
      </c>
      <c r="H163" s="147">
        <v>24</v>
      </c>
      <c r="I163" s="148"/>
      <c r="J163" s="149">
        <f>ROUND(I163*H163,2)</f>
        <v>0</v>
      </c>
      <c r="K163" s="145" t="s">
        <v>127</v>
      </c>
      <c r="L163" s="32"/>
      <c r="M163" s="150" t="s">
        <v>1</v>
      </c>
      <c r="N163" s="151" t="s">
        <v>43</v>
      </c>
      <c r="O163" s="57"/>
      <c r="P163" s="152">
        <f>O163*H163</f>
        <v>0</v>
      </c>
      <c r="Q163" s="152">
        <v>0</v>
      </c>
      <c r="R163" s="152">
        <f>Q163*H163</f>
        <v>0</v>
      </c>
      <c r="S163" s="152">
        <v>1.6</v>
      </c>
      <c r="T163" s="153">
        <f>S163*H163</f>
        <v>38.400000000000006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4" t="s">
        <v>128</v>
      </c>
      <c r="AT163" s="154" t="s">
        <v>123</v>
      </c>
      <c r="AU163" s="154" t="s">
        <v>88</v>
      </c>
      <c r="AY163" s="16" t="s">
        <v>120</v>
      </c>
      <c r="BE163" s="155">
        <f>IF(N163="základní",J163,0)</f>
        <v>0</v>
      </c>
      <c r="BF163" s="155">
        <f>IF(N163="snížená",J163,0)</f>
        <v>0</v>
      </c>
      <c r="BG163" s="155">
        <f>IF(N163="zákl. přenesená",J163,0)</f>
        <v>0</v>
      </c>
      <c r="BH163" s="155">
        <f>IF(N163="sníž. přenesená",J163,0)</f>
        <v>0</v>
      </c>
      <c r="BI163" s="155">
        <f>IF(N163="nulová",J163,0)</f>
        <v>0</v>
      </c>
      <c r="BJ163" s="16" t="s">
        <v>86</v>
      </c>
      <c r="BK163" s="155">
        <f>ROUND(I163*H163,2)</f>
        <v>0</v>
      </c>
      <c r="BL163" s="16" t="s">
        <v>128</v>
      </c>
      <c r="BM163" s="154" t="s">
        <v>269</v>
      </c>
    </row>
    <row r="164" spans="1:65" s="13" customFormat="1" ht="11.25">
      <c r="B164" s="161"/>
      <c r="D164" s="156" t="s">
        <v>147</v>
      </c>
      <c r="E164" s="162" t="s">
        <v>1</v>
      </c>
      <c r="F164" s="163" t="s">
        <v>270</v>
      </c>
      <c r="H164" s="164">
        <v>24</v>
      </c>
      <c r="I164" s="165"/>
      <c r="L164" s="161"/>
      <c r="M164" s="166"/>
      <c r="N164" s="167"/>
      <c r="O164" s="167"/>
      <c r="P164" s="167"/>
      <c r="Q164" s="167"/>
      <c r="R164" s="167"/>
      <c r="S164" s="167"/>
      <c r="T164" s="168"/>
      <c r="AT164" s="162" t="s">
        <v>147</v>
      </c>
      <c r="AU164" s="162" t="s">
        <v>88</v>
      </c>
      <c r="AV164" s="13" t="s">
        <v>88</v>
      </c>
      <c r="AW164" s="13" t="s">
        <v>35</v>
      </c>
      <c r="AX164" s="13" t="s">
        <v>86</v>
      </c>
      <c r="AY164" s="162" t="s">
        <v>120</v>
      </c>
    </row>
    <row r="165" spans="1:65" s="12" customFormat="1" ht="25.9" customHeight="1">
      <c r="B165" s="129"/>
      <c r="D165" s="130" t="s">
        <v>77</v>
      </c>
      <c r="E165" s="131" t="s">
        <v>153</v>
      </c>
      <c r="F165" s="131" t="s">
        <v>154</v>
      </c>
      <c r="I165" s="132"/>
      <c r="J165" s="133">
        <f>BK165</f>
        <v>0</v>
      </c>
      <c r="L165" s="129"/>
      <c r="M165" s="134"/>
      <c r="N165" s="135"/>
      <c r="O165" s="135"/>
      <c r="P165" s="136">
        <f>SUM(P166:P207)</f>
        <v>0</v>
      </c>
      <c r="Q165" s="135"/>
      <c r="R165" s="136">
        <f>SUM(R166:R207)</f>
        <v>228.56127999999998</v>
      </c>
      <c r="S165" s="135"/>
      <c r="T165" s="137">
        <f>SUM(T166:T207)</f>
        <v>0</v>
      </c>
      <c r="AR165" s="130" t="s">
        <v>128</v>
      </c>
      <c r="AT165" s="138" t="s">
        <v>77</v>
      </c>
      <c r="AU165" s="138" t="s">
        <v>78</v>
      </c>
      <c r="AY165" s="130" t="s">
        <v>120</v>
      </c>
      <c r="BK165" s="139">
        <f>SUM(BK166:BK207)</f>
        <v>0</v>
      </c>
    </row>
    <row r="166" spans="1:65" s="2" customFormat="1" ht="78" customHeight="1">
      <c r="A166" s="31"/>
      <c r="B166" s="142"/>
      <c r="C166" s="143" t="s">
        <v>271</v>
      </c>
      <c r="D166" s="143" t="s">
        <v>123</v>
      </c>
      <c r="E166" s="144" t="s">
        <v>272</v>
      </c>
      <c r="F166" s="145" t="s">
        <v>273</v>
      </c>
      <c r="G166" s="146" t="s">
        <v>158</v>
      </c>
      <c r="H166" s="147">
        <v>229.488</v>
      </c>
      <c r="I166" s="148"/>
      <c r="J166" s="149">
        <f>ROUND(I166*H166,2)</f>
        <v>0</v>
      </c>
      <c r="K166" s="145" t="s">
        <v>127</v>
      </c>
      <c r="L166" s="32"/>
      <c r="M166" s="150" t="s">
        <v>1</v>
      </c>
      <c r="N166" s="151" t="s">
        <v>43</v>
      </c>
      <c r="O166" s="57"/>
      <c r="P166" s="152">
        <f>O166*H166</f>
        <v>0</v>
      </c>
      <c r="Q166" s="152">
        <v>0</v>
      </c>
      <c r="R166" s="152">
        <f>Q166*H166</f>
        <v>0</v>
      </c>
      <c r="S166" s="152">
        <v>0</v>
      </c>
      <c r="T166" s="15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4" t="s">
        <v>159</v>
      </c>
      <c r="AT166" s="154" t="s">
        <v>123</v>
      </c>
      <c r="AU166" s="154" t="s">
        <v>86</v>
      </c>
      <c r="AY166" s="16" t="s">
        <v>120</v>
      </c>
      <c r="BE166" s="155">
        <f>IF(N166="základní",J166,0)</f>
        <v>0</v>
      </c>
      <c r="BF166" s="155">
        <f>IF(N166="snížená",J166,0)</f>
        <v>0</v>
      </c>
      <c r="BG166" s="155">
        <f>IF(N166="zákl. přenesená",J166,0)</f>
        <v>0</v>
      </c>
      <c r="BH166" s="155">
        <f>IF(N166="sníž. přenesená",J166,0)</f>
        <v>0</v>
      </c>
      <c r="BI166" s="155">
        <f>IF(N166="nulová",J166,0)</f>
        <v>0</v>
      </c>
      <c r="BJ166" s="16" t="s">
        <v>86</v>
      </c>
      <c r="BK166" s="155">
        <f>ROUND(I166*H166,2)</f>
        <v>0</v>
      </c>
      <c r="BL166" s="16" t="s">
        <v>159</v>
      </c>
      <c r="BM166" s="154" t="s">
        <v>274</v>
      </c>
    </row>
    <row r="167" spans="1:65" s="2" customFormat="1" ht="19.5">
      <c r="A167" s="31"/>
      <c r="B167" s="32"/>
      <c r="C167" s="31"/>
      <c r="D167" s="156" t="s">
        <v>130</v>
      </c>
      <c r="E167" s="31"/>
      <c r="F167" s="157" t="s">
        <v>275</v>
      </c>
      <c r="G167" s="31"/>
      <c r="H167" s="31"/>
      <c r="I167" s="158"/>
      <c r="J167" s="31"/>
      <c r="K167" s="31"/>
      <c r="L167" s="32"/>
      <c r="M167" s="159"/>
      <c r="N167" s="160"/>
      <c r="O167" s="57"/>
      <c r="P167" s="57"/>
      <c r="Q167" s="57"/>
      <c r="R167" s="57"/>
      <c r="S167" s="57"/>
      <c r="T167" s="58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6" t="s">
        <v>130</v>
      </c>
      <c r="AU167" s="16" t="s">
        <v>86</v>
      </c>
    </row>
    <row r="168" spans="1:65" s="13" customFormat="1" ht="11.25">
      <c r="B168" s="161"/>
      <c r="D168" s="156" t="s">
        <v>147</v>
      </c>
      <c r="E168" s="162" t="s">
        <v>1</v>
      </c>
      <c r="F168" s="163" t="s">
        <v>276</v>
      </c>
      <c r="H168" s="164">
        <v>170.928</v>
      </c>
      <c r="I168" s="165"/>
      <c r="L168" s="161"/>
      <c r="M168" s="166"/>
      <c r="N168" s="167"/>
      <c r="O168" s="167"/>
      <c r="P168" s="167"/>
      <c r="Q168" s="167"/>
      <c r="R168" s="167"/>
      <c r="S168" s="167"/>
      <c r="T168" s="168"/>
      <c r="AT168" s="162" t="s">
        <v>147</v>
      </c>
      <c r="AU168" s="162" t="s">
        <v>86</v>
      </c>
      <c r="AV168" s="13" t="s">
        <v>88</v>
      </c>
      <c r="AW168" s="13" t="s">
        <v>35</v>
      </c>
      <c r="AX168" s="13" t="s">
        <v>78</v>
      </c>
      <c r="AY168" s="162" t="s">
        <v>120</v>
      </c>
    </row>
    <row r="169" spans="1:65" s="13" customFormat="1" ht="11.25">
      <c r="B169" s="161"/>
      <c r="D169" s="156" t="s">
        <v>147</v>
      </c>
      <c r="E169" s="162" t="s">
        <v>1</v>
      </c>
      <c r="F169" s="163" t="s">
        <v>277</v>
      </c>
      <c r="H169" s="164">
        <v>20.16</v>
      </c>
      <c r="I169" s="165"/>
      <c r="L169" s="161"/>
      <c r="M169" s="166"/>
      <c r="N169" s="167"/>
      <c r="O169" s="167"/>
      <c r="P169" s="167"/>
      <c r="Q169" s="167"/>
      <c r="R169" s="167"/>
      <c r="S169" s="167"/>
      <c r="T169" s="168"/>
      <c r="AT169" s="162" t="s">
        <v>147</v>
      </c>
      <c r="AU169" s="162" t="s">
        <v>86</v>
      </c>
      <c r="AV169" s="13" t="s">
        <v>88</v>
      </c>
      <c r="AW169" s="13" t="s">
        <v>35</v>
      </c>
      <c r="AX169" s="13" t="s">
        <v>78</v>
      </c>
      <c r="AY169" s="162" t="s">
        <v>120</v>
      </c>
    </row>
    <row r="170" spans="1:65" s="13" customFormat="1" ht="11.25">
      <c r="B170" s="161"/>
      <c r="D170" s="156" t="s">
        <v>147</v>
      </c>
      <c r="E170" s="162" t="s">
        <v>1</v>
      </c>
      <c r="F170" s="163" t="s">
        <v>278</v>
      </c>
      <c r="H170" s="164">
        <v>38.4</v>
      </c>
      <c r="I170" s="165"/>
      <c r="L170" s="161"/>
      <c r="M170" s="166"/>
      <c r="N170" s="167"/>
      <c r="O170" s="167"/>
      <c r="P170" s="167"/>
      <c r="Q170" s="167"/>
      <c r="R170" s="167"/>
      <c r="S170" s="167"/>
      <c r="T170" s="168"/>
      <c r="AT170" s="162" t="s">
        <v>147</v>
      </c>
      <c r="AU170" s="162" t="s">
        <v>86</v>
      </c>
      <c r="AV170" s="13" t="s">
        <v>88</v>
      </c>
      <c r="AW170" s="13" t="s">
        <v>35</v>
      </c>
      <c r="AX170" s="13" t="s">
        <v>78</v>
      </c>
      <c r="AY170" s="162" t="s">
        <v>120</v>
      </c>
    </row>
    <row r="171" spans="1:65" s="14" customFormat="1" ht="11.25">
      <c r="B171" s="169"/>
      <c r="D171" s="156" t="s">
        <v>147</v>
      </c>
      <c r="E171" s="170" t="s">
        <v>1</v>
      </c>
      <c r="F171" s="171" t="s">
        <v>152</v>
      </c>
      <c r="H171" s="172">
        <v>229.488</v>
      </c>
      <c r="I171" s="173"/>
      <c r="L171" s="169"/>
      <c r="M171" s="174"/>
      <c r="N171" s="175"/>
      <c r="O171" s="175"/>
      <c r="P171" s="175"/>
      <c r="Q171" s="175"/>
      <c r="R171" s="175"/>
      <c r="S171" s="175"/>
      <c r="T171" s="176"/>
      <c r="AT171" s="170" t="s">
        <v>147</v>
      </c>
      <c r="AU171" s="170" t="s">
        <v>86</v>
      </c>
      <c r="AV171" s="14" t="s">
        <v>128</v>
      </c>
      <c r="AW171" s="14" t="s">
        <v>35</v>
      </c>
      <c r="AX171" s="14" t="s">
        <v>86</v>
      </c>
      <c r="AY171" s="170" t="s">
        <v>120</v>
      </c>
    </row>
    <row r="172" spans="1:65" s="2" customFormat="1" ht="78" customHeight="1">
      <c r="A172" s="31"/>
      <c r="B172" s="142"/>
      <c r="C172" s="143" t="s">
        <v>7</v>
      </c>
      <c r="D172" s="143" t="s">
        <v>123</v>
      </c>
      <c r="E172" s="144" t="s">
        <v>279</v>
      </c>
      <c r="F172" s="145" t="s">
        <v>280</v>
      </c>
      <c r="G172" s="146" t="s">
        <v>158</v>
      </c>
      <c r="H172" s="147">
        <v>58.84</v>
      </c>
      <c r="I172" s="148"/>
      <c r="J172" s="149">
        <f>ROUND(I172*H172,2)</f>
        <v>0</v>
      </c>
      <c r="K172" s="145" t="s">
        <v>127</v>
      </c>
      <c r="L172" s="32"/>
      <c r="M172" s="150" t="s">
        <v>1</v>
      </c>
      <c r="N172" s="151" t="s">
        <v>43</v>
      </c>
      <c r="O172" s="57"/>
      <c r="P172" s="152">
        <f>O172*H172</f>
        <v>0</v>
      </c>
      <c r="Q172" s="152">
        <v>0</v>
      </c>
      <c r="R172" s="152">
        <f>Q172*H172</f>
        <v>0</v>
      </c>
      <c r="S172" s="152">
        <v>0</v>
      </c>
      <c r="T172" s="15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4" t="s">
        <v>159</v>
      </c>
      <c r="AT172" s="154" t="s">
        <v>123</v>
      </c>
      <c r="AU172" s="154" t="s">
        <v>86</v>
      </c>
      <c r="AY172" s="16" t="s">
        <v>120</v>
      </c>
      <c r="BE172" s="155">
        <f>IF(N172="základní",J172,0)</f>
        <v>0</v>
      </c>
      <c r="BF172" s="155">
        <f>IF(N172="snížená",J172,0)</f>
        <v>0</v>
      </c>
      <c r="BG172" s="155">
        <f>IF(N172="zákl. přenesená",J172,0)</f>
        <v>0</v>
      </c>
      <c r="BH172" s="155">
        <f>IF(N172="sníž. přenesená",J172,0)</f>
        <v>0</v>
      </c>
      <c r="BI172" s="155">
        <f>IF(N172="nulová",J172,0)</f>
        <v>0</v>
      </c>
      <c r="BJ172" s="16" t="s">
        <v>86</v>
      </c>
      <c r="BK172" s="155">
        <f>ROUND(I172*H172,2)</f>
        <v>0</v>
      </c>
      <c r="BL172" s="16" t="s">
        <v>159</v>
      </c>
      <c r="BM172" s="154" t="s">
        <v>281</v>
      </c>
    </row>
    <row r="173" spans="1:65" s="2" customFormat="1" ht="19.5">
      <c r="A173" s="31"/>
      <c r="B173" s="32"/>
      <c r="C173" s="31"/>
      <c r="D173" s="156" t="s">
        <v>130</v>
      </c>
      <c r="E173" s="31"/>
      <c r="F173" s="157" t="s">
        <v>161</v>
      </c>
      <c r="G173" s="31"/>
      <c r="H173" s="31"/>
      <c r="I173" s="158"/>
      <c r="J173" s="31"/>
      <c r="K173" s="31"/>
      <c r="L173" s="32"/>
      <c r="M173" s="159"/>
      <c r="N173" s="160"/>
      <c r="O173" s="57"/>
      <c r="P173" s="57"/>
      <c r="Q173" s="57"/>
      <c r="R173" s="57"/>
      <c r="S173" s="57"/>
      <c r="T173" s="58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6" t="s">
        <v>130</v>
      </c>
      <c r="AU173" s="16" t="s">
        <v>86</v>
      </c>
    </row>
    <row r="174" spans="1:65" s="13" customFormat="1" ht="11.25">
      <c r="B174" s="161"/>
      <c r="D174" s="156" t="s">
        <v>147</v>
      </c>
      <c r="E174" s="162" t="s">
        <v>1</v>
      </c>
      <c r="F174" s="163" t="s">
        <v>282</v>
      </c>
      <c r="H174" s="164">
        <v>27</v>
      </c>
      <c r="I174" s="165"/>
      <c r="L174" s="161"/>
      <c r="M174" s="166"/>
      <c r="N174" s="167"/>
      <c r="O174" s="167"/>
      <c r="P174" s="167"/>
      <c r="Q174" s="167"/>
      <c r="R174" s="167"/>
      <c r="S174" s="167"/>
      <c r="T174" s="168"/>
      <c r="AT174" s="162" t="s">
        <v>147</v>
      </c>
      <c r="AU174" s="162" t="s">
        <v>86</v>
      </c>
      <c r="AV174" s="13" t="s">
        <v>88</v>
      </c>
      <c r="AW174" s="13" t="s">
        <v>35</v>
      </c>
      <c r="AX174" s="13" t="s">
        <v>78</v>
      </c>
      <c r="AY174" s="162" t="s">
        <v>120</v>
      </c>
    </row>
    <row r="175" spans="1:65" s="13" customFormat="1" ht="11.25">
      <c r="B175" s="161"/>
      <c r="D175" s="156" t="s">
        <v>147</v>
      </c>
      <c r="E175" s="162" t="s">
        <v>1</v>
      </c>
      <c r="F175" s="163" t="s">
        <v>283</v>
      </c>
      <c r="H175" s="164">
        <v>27</v>
      </c>
      <c r="I175" s="165"/>
      <c r="L175" s="161"/>
      <c r="M175" s="166"/>
      <c r="N175" s="167"/>
      <c r="O175" s="167"/>
      <c r="P175" s="167"/>
      <c r="Q175" s="167"/>
      <c r="R175" s="167"/>
      <c r="S175" s="167"/>
      <c r="T175" s="168"/>
      <c r="AT175" s="162" t="s">
        <v>147</v>
      </c>
      <c r="AU175" s="162" t="s">
        <v>86</v>
      </c>
      <c r="AV175" s="13" t="s">
        <v>88</v>
      </c>
      <c r="AW175" s="13" t="s">
        <v>35</v>
      </c>
      <c r="AX175" s="13" t="s">
        <v>78</v>
      </c>
      <c r="AY175" s="162" t="s">
        <v>120</v>
      </c>
    </row>
    <row r="176" spans="1:65" s="13" customFormat="1" ht="11.25">
      <c r="B176" s="161"/>
      <c r="D176" s="156" t="s">
        <v>147</v>
      </c>
      <c r="E176" s="162" t="s">
        <v>1</v>
      </c>
      <c r="F176" s="163" t="s">
        <v>284</v>
      </c>
      <c r="H176" s="164">
        <v>4.84</v>
      </c>
      <c r="I176" s="165"/>
      <c r="L176" s="161"/>
      <c r="M176" s="166"/>
      <c r="N176" s="167"/>
      <c r="O176" s="167"/>
      <c r="P176" s="167"/>
      <c r="Q176" s="167"/>
      <c r="R176" s="167"/>
      <c r="S176" s="167"/>
      <c r="T176" s="168"/>
      <c r="AT176" s="162" t="s">
        <v>147</v>
      </c>
      <c r="AU176" s="162" t="s">
        <v>86</v>
      </c>
      <c r="AV176" s="13" t="s">
        <v>88</v>
      </c>
      <c r="AW176" s="13" t="s">
        <v>35</v>
      </c>
      <c r="AX176" s="13" t="s">
        <v>78</v>
      </c>
      <c r="AY176" s="162" t="s">
        <v>120</v>
      </c>
    </row>
    <row r="177" spans="1:65" s="14" customFormat="1" ht="11.25">
      <c r="B177" s="169"/>
      <c r="D177" s="156" t="s">
        <v>147</v>
      </c>
      <c r="E177" s="170" t="s">
        <v>1</v>
      </c>
      <c r="F177" s="171" t="s">
        <v>152</v>
      </c>
      <c r="H177" s="172">
        <v>58.84</v>
      </c>
      <c r="I177" s="173"/>
      <c r="L177" s="169"/>
      <c r="M177" s="174"/>
      <c r="N177" s="175"/>
      <c r="O177" s="175"/>
      <c r="P177" s="175"/>
      <c r="Q177" s="175"/>
      <c r="R177" s="175"/>
      <c r="S177" s="175"/>
      <c r="T177" s="176"/>
      <c r="AT177" s="170" t="s">
        <v>147</v>
      </c>
      <c r="AU177" s="170" t="s">
        <v>86</v>
      </c>
      <c r="AV177" s="14" t="s">
        <v>128</v>
      </c>
      <c r="AW177" s="14" t="s">
        <v>35</v>
      </c>
      <c r="AX177" s="14" t="s">
        <v>86</v>
      </c>
      <c r="AY177" s="170" t="s">
        <v>120</v>
      </c>
    </row>
    <row r="178" spans="1:65" s="2" customFormat="1" ht="78" customHeight="1">
      <c r="A178" s="31"/>
      <c r="B178" s="142"/>
      <c r="C178" s="143" t="s">
        <v>285</v>
      </c>
      <c r="D178" s="143" t="s">
        <v>123</v>
      </c>
      <c r="E178" s="144" t="s">
        <v>286</v>
      </c>
      <c r="F178" s="145" t="s">
        <v>287</v>
      </c>
      <c r="G178" s="146" t="s">
        <v>158</v>
      </c>
      <c r="H178" s="147">
        <v>0.41199999999999998</v>
      </c>
      <c r="I178" s="148"/>
      <c r="J178" s="149">
        <f>ROUND(I178*H178,2)</f>
        <v>0</v>
      </c>
      <c r="K178" s="145" t="s">
        <v>127</v>
      </c>
      <c r="L178" s="32"/>
      <c r="M178" s="150" t="s">
        <v>1</v>
      </c>
      <c r="N178" s="151" t="s">
        <v>43</v>
      </c>
      <c r="O178" s="57"/>
      <c r="P178" s="152">
        <f>O178*H178</f>
        <v>0</v>
      </c>
      <c r="Q178" s="152">
        <v>0</v>
      </c>
      <c r="R178" s="152">
        <f>Q178*H178</f>
        <v>0</v>
      </c>
      <c r="S178" s="152">
        <v>0</v>
      </c>
      <c r="T178" s="15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4" t="s">
        <v>159</v>
      </c>
      <c r="AT178" s="154" t="s">
        <v>123</v>
      </c>
      <c r="AU178" s="154" t="s">
        <v>86</v>
      </c>
      <c r="AY178" s="16" t="s">
        <v>120</v>
      </c>
      <c r="BE178" s="155">
        <f>IF(N178="základní",J178,0)</f>
        <v>0</v>
      </c>
      <c r="BF178" s="155">
        <f>IF(N178="snížená",J178,0)</f>
        <v>0</v>
      </c>
      <c r="BG178" s="155">
        <f>IF(N178="zákl. přenesená",J178,0)</f>
        <v>0</v>
      </c>
      <c r="BH178" s="155">
        <f>IF(N178="sníž. přenesená",J178,0)</f>
        <v>0</v>
      </c>
      <c r="BI178" s="155">
        <f>IF(N178="nulová",J178,0)</f>
        <v>0</v>
      </c>
      <c r="BJ178" s="16" t="s">
        <v>86</v>
      </c>
      <c r="BK178" s="155">
        <f>ROUND(I178*H178,2)</f>
        <v>0</v>
      </c>
      <c r="BL178" s="16" t="s">
        <v>159</v>
      </c>
      <c r="BM178" s="154" t="s">
        <v>288</v>
      </c>
    </row>
    <row r="179" spans="1:65" s="2" customFormat="1" ht="19.5">
      <c r="A179" s="31"/>
      <c r="B179" s="32"/>
      <c r="C179" s="31"/>
      <c r="D179" s="156" t="s">
        <v>130</v>
      </c>
      <c r="E179" s="31"/>
      <c r="F179" s="157" t="s">
        <v>161</v>
      </c>
      <c r="G179" s="31"/>
      <c r="H179" s="31"/>
      <c r="I179" s="158"/>
      <c r="J179" s="31"/>
      <c r="K179" s="31"/>
      <c r="L179" s="32"/>
      <c r="M179" s="159"/>
      <c r="N179" s="160"/>
      <c r="O179" s="57"/>
      <c r="P179" s="57"/>
      <c r="Q179" s="57"/>
      <c r="R179" s="57"/>
      <c r="S179" s="57"/>
      <c r="T179" s="58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6" t="s">
        <v>130</v>
      </c>
      <c r="AU179" s="16" t="s">
        <v>86</v>
      </c>
    </row>
    <row r="180" spans="1:65" s="13" customFormat="1" ht="11.25">
      <c r="B180" s="161"/>
      <c r="D180" s="156" t="s">
        <v>147</v>
      </c>
      <c r="E180" s="162" t="s">
        <v>1</v>
      </c>
      <c r="F180" s="163" t="s">
        <v>289</v>
      </c>
      <c r="H180" s="164">
        <v>0.314</v>
      </c>
      <c r="I180" s="165"/>
      <c r="L180" s="161"/>
      <c r="M180" s="166"/>
      <c r="N180" s="167"/>
      <c r="O180" s="167"/>
      <c r="P180" s="167"/>
      <c r="Q180" s="167"/>
      <c r="R180" s="167"/>
      <c r="S180" s="167"/>
      <c r="T180" s="168"/>
      <c r="AT180" s="162" t="s">
        <v>147</v>
      </c>
      <c r="AU180" s="162" t="s">
        <v>86</v>
      </c>
      <c r="AV180" s="13" t="s">
        <v>88</v>
      </c>
      <c r="AW180" s="13" t="s">
        <v>35</v>
      </c>
      <c r="AX180" s="13" t="s">
        <v>78</v>
      </c>
      <c r="AY180" s="162" t="s">
        <v>120</v>
      </c>
    </row>
    <row r="181" spans="1:65" s="13" customFormat="1" ht="11.25">
      <c r="B181" s="161"/>
      <c r="D181" s="156" t="s">
        <v>147</v>
      </c>
      <c r="E181" s="162" t="s">
        <v>1</v>
      </c>
      <c r="F181" s="163" t="s">
        <v>290</v>
      </c>
      <c r="H181" s="164">
        <v>9.8000000000000004E-2</v>
      </c>
      <c r="I181" s="165"/>
      <c r="L181" s="161"/>
      <c r="M181" s="166"/>
      <c r="N181" s="167"/>
      <c r="O181" s="167"/>
      <c r="P181" s="167"/>
      <c r="Q181" s="167"/>
      <c r="R181" s="167"/>
      <c r="S181" s="167"/>
      <c r="T181" s="168"/>
      <c r="AT181" s="162" t="s">
        <v>147</v>
      </c>
      <c r="AU181" s="162" t="s">
        <v>86</v>
      </c>
      <c r="AV181" s="13" t="s">
        <v>88</v>
      </c>
      <c r="AW181" s="13" t="s">
        <v>35</v>
      </c>
      <c r="AX181" s="13" t="s">
        <v>78</v>
      </c>
      <c r="AY181" s="162" t="s">
        <v>120</v>
      </c>
    </row>
    <row r="182" spans="1:65" s="14" customFormat="1" ht="11.25">
      <c r="B182" s="169"/>
      <c r="D182" s="156" t="s">
        <v>147</v>
      </c>
      <c r="E182" s="170" t="s">
        <v>1</v>
      </c>
      <c r="F182" s="171" t="s">
        <v>152</v>
      </c>
      <c r="H182" s="172">
        <v>0.41199999999999998</v>
      </c>
      <c r="I182" s="173"/>
      <c r="L182" s="169"/>
      <c r="M182" s="174"/>
      <c r="N182" s="175"/>
      <c r="O182" s="175"/>
      <c r="P182" s="175"/>
      <c r="Q182" s="175"/>
      <c r="R182" s="175"/>
      <c r="S182" s="175"/>
      <c r="T182" s="176"/>
      <c r="AT182" s="170" t="s">
        <v>147</v>
      </c>
      <c r="AU182" s="170" t="s">
        <v>86</v>
      </c>
      <c r="AV182" s="14" t="s">
        <v>128</v>
      </c>
      <c r="AW182" s="14" t="s">
        <v>35</v>
      </c>
      <c r="AX182" s="14" t="s">
        <v>86</v>
      </c>
      <c r="AY182" s="170" t="s">
        <v>120</v>
      </c>
    </row>
    <row r="183" spans="1:65" s="2" customFormat="1" ht="78" customHeight="1">
      <c r="A183" s="31"/>
      <c r="B183" s="142"/>
      <c r="C183" s="143" t="s">
        <v>291</v>
      </c>
      <c r="D183" s="143" t="s">
        <v>123</v>
      </c>
      <c r="E183" s="144" t="s">
        <v>292</v>
      </c>
      <c r="F183" s="145" t="s">
        <v>293</v>
      </c>
      <c r="G183" s="146" t="s">
        <v>158</v>
      </c>
      <c r="H183" s="147">
        <v>191.43199999999999</v>
      </c>
      <c r="I183" s="148"/>
      <c r="J183" s="149">
        <f>ROUND(I183*H183,2)</f>
        <v>0</v>
      </c>
      <c r="K183" s="145" t="s">
        <v>127</v>
      </c>
      <c r="L183" s="32"/>
      <c r="M183" s="150" t="s">
        <v>1</v>
      </c>
      <c r="N183" s="151" t="s">
        <v>43</v>
      </c>
      <c r="O183" s="57"/>
      <c r="P183" s="152">
        <f>O183*H183</f>
        <v>0</v>
      </c>
      <c r="Q183" s="152">
        <v>0</v>
      </c>
      <c r="R183" s="152">
        <f>Q183*H183</f>
        <v>0</v>
      </c>
      <c r="S183" s="152">
        <v>0</v>
      </c>
      <c r="T183" s="15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4" t="s">
        <v>159</v>
      </c>
      <c r="AT183" s="154" t="s">
        <v>123</v>
      </c>
      <c r="AU183" s="154" t="s">
        <v>86</v>
      </c>
      <c r="AY183" s="16" t="s">
        <v>120</v>
      </c>
      <c r="BE183" s="155">
        <f>IF(N183="základní",J183,0)</f>
        <v>0</v>
      </c>
      <c r="BF183" s="155">
        <f>IF(N183="snížená",J183,0)</f>
        <v>0</v>
      </c>
      <c r="BG183" s="155">
        <f>IF(N183="zákl. přenesená",J183,0)</f>
        <v>0</v>
      </c>
      <c r="BH183" s="155">
        <f>IF(N183="sníž. přenesená",J183,0)</f>
        <v>0</v>
      </c>
      <c r="BI183" s="155">
        <f>IF(N183="nulová",J183,0)</f>
        <v>0</v>
      </c>
      <c r="BJ183" s="16" t="s">
        <v>86</v>
      </c>
      <c r="BK183" s="155">
        <f>ROUND(I183*H183,2)</f>
        <v>0</v>
      </c>
      <c r="BL183" s="16" t="s">
        <v>159</v>
      </c>
      <c r="BM183" s="154" t="s">
        <v>294</v>
      </c>
    </row>
    <row r="184" spans="1:65" s="2" customFormat="1" ht="19.5">
      <c r="A184" s="31"/>
      <c r="B184" s="32"/>
      <c r="C184" s="31"/>
      <c r="D184" s="156" t="s">
        <v>130</v>
      </c>
      <c r="E184" s="31"/>
      <c r="F184" s="157" t="s">
        <v>174</v>
      </c>
      <c r="G184" s="31"/>
      <c r="H184" s="31"/>
      <c r="I184" s="158"/>
      <c r="J184" s="31"/>
      <c r="K184" s="31"/>
      <c r="L184" s="32"/>
      <c r="M184" s="159"/>
      <c r="N184" s="160"/>
      <c r="O184" s="57"/>
      <c r="P184" s="57"/>
      <c r="Q184" s="57"/>
      <c r="R184" s="57"/>
      <c r="S184" s="57"/>
      <c r="T184" s="58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T184" s="16" t="s">
        <v>130</v>
      </c>
      <c r="AU184" s="16" t="s">
        <v>86</v>
      </c>
    </row>
    <row r="185" spans="1:65" s="13" customFormat="1" ht="11.25">
      <c r="B185" s="161"/>
      <c r="D185" s="156" t="s">
        <v>147</v>
      </c>
      <c r="E185" s="162" t="s">
        <v>1</v>
      </c>
      <c r="F185" s="163" t="s">
        <v>295</v>
      </c>
      <c r="H185" s="164">
        <v>30</v>
      </c>
      <c r="I185" s="165"/>
      <c r="L185" s="161"/>
      <c r="M185" s="166"/>
      <c r="N185" s="167"/>
      <c r="O185" s="167"/>
      <c r="P185" s="167"/>
      <c r="Q185" s="167"/>
      <c r="R185" s="167"/>
      <c r="S185" s="167"/>
      <c r="T185" s="168"/>
      <c r="AT185" s="162" t="s">
        <v>147</v>
      </c>
      <c r="AU185" s="162" t="s">
        <v>86</v>
      </c>
      <c r="AV185" s="13" t="s">
        <v>88</v>
      </c>
      <c r="AW185" s="13" t="s">
        <v>35</v>
      </c>
      <c r="AX185" s="13" t="s">
        <v>78</v>
      </c>
      <c r="AY185" s="162" t="s">
        <v>120</v>
      </c>
    </row>
    <row r="186" spans="1:65" s="13" customFormat="1" ht="11.25">
      <c r="B186" s="161"/>
      <c r="D186" s="156" t="s">
        <v>147</v>
      </c>
      <c r="E186" s="162" t="s">
        <v>1</v>
      </c>
      <c r="F186" s="163" t="s">
        <v>296</v>
      </c>
      <c r="H186" s="164">
        <v>161.43199999999999</v>
      </c>
      <c r="I186" s="165"/>
      <c r="L186" s="161"/>
      <c r="M186" s="166"/>
      <c r="N186" s="167"/>
      <c r="O186" s="167"/>
      <c r="P186" s="167"/>
      <c r="Q186" s="167"/>
      <c r="R186" s="167"/>
      <c r="S186" s="167"/>
      <c r="T186" s="168"/>
      <c r="AT186" s="162" t="s">
        <v>147</v>
      </c>
      <c r="AU186" s="162" t="s">
        <v>86</v>
      </c>
      <c r="AV186" s="13" t="s">
        <v>88</v>
      </c>
      <c r="AW186" s="13" t="s">
        <v>35</v>
      </c>
      <c r="AX186" s="13" t="s">
        <v>78</v>
      </c>
      <c r="AY186" s="162" t="s">
        <v>120</v>
      </c>
    </row>
    <row r="187" spans="1:65" s="14" customFormat="1" ht="11.25">
      <c r="B187" s="169"/>
      <c r="D187" s="156" t="s">
        <v>147</v>
      </c>
      <c r="E187" s="170" t="s">
        <v>1</v>
      </c>
      <c r="F187" s="171" t="s">
        <v>152</v>
      </c>
      <c r="H187" s="172">
        <v>191.43199999999999</v>
      </c>
      <c r="I187" s="173"/>
      <c r="L187" s="169"/>
      <c r="M187" s="174"/>
      <c r="N187" s="175"/>
      <c r="O187" s="175"/>
      <c r="P187" s="175"/>
      <c r="Q187" s="175"/>
      <c r="R187" s="175"/>
      <c r="S187" s="175"/>
      <c r="T187" s="176"/>
      <c r="AT187" s="170" t="s">
        <v>147</v>
      </c>
      <c r="AU187" s="170" t="s">
        <v>86</v>
      </c>
      <c r="AV187" s="14" t="s">
        <v>128</v>
      </c>
      <c r="AW187" s="14" t="s">
        <v>35</v>
      </c>
      <c r="AX187" s="14" t="s">
        <v>86</v>
      </c>
      <c r="AY187" s="170" t="s">
        <v>120</v>
      </c>
    </row>
    <row r="188" spans="1:65" s="2" customFormat="1" ht="49.15" customHeight="1">
      <c r="A188" s="31"/>
      <c r="B188" s="142"/>
      <c r="C188" s="143" t="s">
        <v>297</v>
      </c>
      <c r="D188" s="143" t="s">
        <v>123</v>
      </c>
      <c r="E188" s="144" t="s">
        <v>298</v>
      </c>
      <c r="F188" s="145" t="s">
        <v>299</v>
      </c>
      <c r="G188" s="146" t="s">
        <v>158</v>
      </c>
      <c r="H188" s="147">
        <v>27</v>
      </c>
      <c r="I188" s="148"/>
      <c r="J188" s="149">
        <f>ROUND(I188*H188,2)</f>
        <v>0</v>
      </c>
      <c r="K188" s="145" t="s">
        <v>127</v>
      </c>
      <c r="L188" s="32"/>
      <c r="M188" s="150" t="s">
        <v>1</v>
      </c>
      <c r="N188" s="151" t="s">
        <v>43</v>
      </c>
      <c r="O188" s="57"/>
      <c r="P188" s="152">
        <f>O188*H188</f>
        <v>0</v>
      </c>
      <c r="Q188" s="152">
        <v>0</v>
      </c>
      <c r="R188" s="152">
        <f>Q188*H188</f>
        <v>0</v>
      </c>
      <c r="S188" s="152">
        <v>0</v>
      </c>
      <c r="T188" s="153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4" t="s">
        <v>159</v>
      </c>
      <c r="AT188" s="154" t="s">
        <v>123</v>
      </c>
      <c r="AU188" s="154" t="s">
        <v>86</v>
      </c>
      <c r="AY188" s="16" t="s">
        <v>120</v>
      </c>
      <c r="BE188" s="155">
        <f>IF(N188="základní",J188,0)</f>
        <v>0</v>
      </c>
      <c r="BF188" s="155">
        <f>IF(N188="snížená",J188,0)</f>
        <v>0</v>
      </c>
      <c r="BG188" s="155">
        <f>IF(N188="zákl. přenesená",J188,0)</f>
        <v>0</v>
      </c>
      <c r="BH188" s="155">
        <f>IF(N188="sníž. přenesená",J188,0)</f>
        <v>0</v>
      </c>
      <c r="BI188" s="155">
        <f>IF(N188="nulová",J188,0)</f>
        <v>0</v>
      </c>
      <c r="BJ188" s="16" t="s">
        <v>86</v>
      </c>
      <c r="BK188" s="155">
        <f>ROUND(I188*H188,2)</f>
        <v>0</v>
      </c>
      <c r="BL188" s="16" t="s">
        <v>159</v>
      </c>
      <c r="BM188" s="154" t="s">
        <v>300</v>
      </c>
    </row>
    <row r="189" spans="1:65" s="2" customFormat="1" ht="16.5" customHeight="1">
      <c r="A189" s="31"/>
      <c r="B189" s="142"/>
      <c r="C189" s="177" t="s">
        <v>301</v>
      </c>
      <c r="D189" s="177" t="s">
        <v>191</v>
      </c>
      <c r="E189" s="178" t="s">
        <v>192</v>
      </c>
      <c r="F189" s="179" t="s">
        <v>193</v>
      </c>
      <c r="G189" s="180" t="s">
        <v>158</v>
      </c>
      <c r="H189" s="181">
        <v>161.43199999999999</v>
      </c>
      <c r="I189" s="182"/>
      <c r="J189" s="183">
        <f>ROUND(I189*H189,2)</f>
        <v>0</v>
      </c>
      <c r="K189" s="179" t="s">
        <v>127</v>
      </c>
      <c r="L189" s="184"/>
      <c r="M189" s="190" t="s">
        <v>1</v>
      </c>
      <c r="N189" s="191" t="s">
        <v>43</v>
      </c>
      <c r="O189" s="57"/>
      <c r="P189" s="152">
        <f>O189*H189</f>
        <v>0</v>
      </c>
      <c r="Q189" s="152">
        <v>1</v>
      </c>
      <c r="R189" s="152">
        <f>Q189*H189</f>
        <v>161.43199999999999</v>
      </c>
      <c r="S189" s="152">
        <v>0</v>
      </c>
      <c r="T189" s="153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54" t="s">
        <v>159</v>
      </c>
      <c r="AT189" s="154" t="s">
        <v>191</v>
      </c>
      <c r="AU189" s="154" t="s">
        <v>86</v>
      </c>
      <c r="AY189" s="16" t="s">
        <v>120</v>
      </c>
      <c r="BE189" s="155">
        <f>IF(N189="základní",J189,0)</f>
        <v>0</v>
      </c>
      <c r="BF189" s="155">
        <f>IF(N189="snížená",J189,0)</f>
        <v>0</v>
      </c>
      <c r="BG189" s="155">
        <f>IF(N189="zákl. přenesená",J189,0)</f>
        <v>0</v>
      </c>
      <c r="BH189" s="155">
        <f>IF(N189="sníž. přenesená",J189,0)</f>
        <v>0</v>
      </c>
      <c r="BI189" s="155">
        <f>IF(N189="nulová",J189,0)</f>
        <v>0</v>
      </c>
      <c r="BJ189" s="16" t="s">
        <v>86</v>
      </c>
      <c r="BK189" s="155">
        <f>ROUND(I189*H189,2)</f>
        <v>0</v>
      </c>
      <c r="BL189" s="16" t="s">
        <v>159</v>
      </c>
      <c r="BM189" s="154" t="s">
        <v>302</v>
      </c>
    </row>
    <row r="190" spans="1:65" s="13" customFormat="1" ht="11.25">
      <c r="B190" s="161"/>
      <c r="D190" s="156" t="s">
        <v>147</v>
      </c>
      <c r="E190" s="162" t="s">
        <v>1</v>
      </c>
      <c r="F190" s="163" t="s">
        <v>303</v>
      </c>
      <c r="H190" s="164">
        <v>161.43199999999999</v>
      </c>
      <c r="I190" s="165"/>
      <c r="L190" s="161"/>
      <c r="M190" s="166"/>
      <c r="N190" s="167"/>
      <c r="O190" s="167"/>
      <c r="P190" s="167"/>
      <c r="Q190" s="167"/>
      <c r="R190" s="167"/>
      <c r="S190" s="167"/>
      <c r="T190" s="168"/>
      <c r="AT190" s="162" t="s">
        <v>147</v>
      </c>
      <c r="AU190" s="162" t="s">
        <v>86</v>
      </c>
      <c r="AV190" s="13" t="s">
        <v>88</v>
      </c>
      <c r="AW190" s="13" t="s">
        <v>35</v>
      </c>
      <c r="AX190" s="13" t="s">
        <v>86</v>
      </c>
      <c r="AY190" s="162" t="s">
        <v>120</v>
      </c>
    </row>
    <row r="191" spans="1:65" s="2" customFormat="1" ht="16.5" customHeight="1">
      <c r="A191" s="31"/>
      <c r="B191" s="142"/>
      <c r="C191" s="177" t="s">
        <v>304</v>
      </c>
      <c r="D191" s="177" t="s">
        <v>191</v>
      </c>
      <c r="E191" s="178" t="s">
        <v>305</v>
      </c>
      <c r="F191" s="179" t="s">
        <v>306</v>
      </c>
      <c r="G191" s="180" t="s">
        <v>158</v>
      </c>
      <c r="H191" s="181">
        <v>30</v>
      </c>
      <c r="I191" s="182"/>
      <c r="J191" s="183">
        <f>ROUND(I191*H191,2)</f>
        <v>0</v>
      </c>
      <c r="K191" s="179" t="s">
        <v>127</v>
      </c>
      <c r="L191" s="184"/>
      <c r="M191" s="190" t="s">
        <v>1</v>
      </c>
      <c r="N191" s="191" t="s">
        <v>43</v>
      </c>
      <c r="O191" s="57"/>
      <c r="P191" s="152">
        <f>O191*H191</f>
        <v>0</v>
      </c>
      <c r="Q191" s="152">
        <v>1</v>
      </c>
      <c r="R191" s="152">
        <f>Q191*H191</f>
        <v>30</v>
      </c>
      <c r="S191" s="152">
        <v>0</v>
      </c>
      <c r="T191" s="153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54" t="s">
        <v>170</v>
      </c>
      <c r="AT191" s="154" t="s">
        <v>191</v>
      </c>
      <c r="AU191" s="154" t="s">
        <v>86</v>
      </c>
      <c r="AY191" s="16" t="s">
        <v>120</v>
      </c>
      <c r="BE191" s="155">
        <f>IF(N191="základní",J191,0)</f>
        <v>0</v>
      </c>
      <c r="BF191" s="155">
        <f>IF(N191="snížená",J191,0)</f>
        <v>0</v>
      </c>
      <c r="BG191" s="155">
        <f>IF(N191="zákl. přenesená",J191,0)</f>
        <v>0</v>
      </c>
      <c r="BH191" s="155">
        <f>IF(N191="sníž. přenesená",J191,0)</f>
        <v>0</v>
      </c>
      <c r="BI191" s="155">
        <f>IF(N191="nulová",J191,0)</f>
        <v>0</v>
      </c>
      <c r="BJ191" s="16" t="s">
        <v>86</v>
      </c>
      <c r="BK191" s="155">
        <f>ROUND(I191*H191,2)</f>
        <v>0</v>
      </c>
      <c r="BL191" s="16" t="s">
        <v>128</v>
      </c>
      <c r="BM191" s="154" t="s">
        <v>307</v>
      </c>
    </row>
    <row r="192" spans="1:65" s="13" customFormat="1" ht="11.25">
      <c r="B192" s="161"/>
      <c r="D192" s="156" t="s">
        <v>147</v>
      </c>
      <c r="E192" s="162" t="s">
        <v>1</v>
      </c>
      <c r="F192" s="163" t="s">
        <v>308</v>
      </c>
      <c r="H192" s="164">
        <v>30</v>
      </c>
      <c r="I192" s="165"/>
      <c r="L192" s="161"/>
      <c r="M192" s="166"/>
      <c r="N192" s="167"/>
      <c r="O192" s="167"/>
      <c r="P192" s="167"/>
      <c r="Q192" s="167"/>
      <c r="R192" s="167"/>
      <c r="S192" s="167"/>
      <c r="T192" s="168"/>
      <c r="AT192" s="162" t="s">
        <v>147</v>
      </c>
      <c r="AU192" s="162" t="s">
        <v>86</v>
      </c>
      <c r="AV192" s="13" t="s">
        <v>88</v>
      </c>
      <c r="AW192" s="13" t="s">
        <v>35</v>
      </c>
      <c r="AX192" s="13" t="s">
        <v>86</v>
      </c>
      <c r="AY192" s="162" t="s">
        <v>120</v>
      </c>
    </row>
    <row r="193" spans="1:65" s="2" customFormat="1" ht="24.2" customHeight="1">
      <c r="A193" s="31"/>
      <c r="B193" s="142"/>
      <c r="C193" s="177" t="s">
        <v>309</v>
      </c>
      <c r="D193" s="177" t="s">
        <v>191</v>
      </c>
      <c r="E193" s="178" t="s">
        <v>310</v>
      </c>
      <c r="F193" s="179" t="s">
        <v>311</v>
      </c>
      <c r="G193" s="180" t="s">
        <v>230</v>
      </c>
      <c r="H193" s="181">
        <v>10.8</v>
      </c>
      <c r="I193" s="182"/>
      <c r="J193" s="183">
        <f>ROUND(I193*H193,2)</f>
        <v>0</v>
      </c>
      <c r="K193" s="179" t="s">
        <v>127</v>
      </c>
      <c r="L193" s="184"/>
      <c r="M193" s="190" t="s">
        <v>1</v>
      </c>
      <c r="N193" s="191" t="s">
        <v>43</v>
      </c>
      <c r="O193" s="57"/>
      <c r="P193" s="152">
        <f>O193*H193</f>
        <v>0</v>
      </c>
      <c r="Q193" s="152">
        <v>0</v>
      </c>
      <c r="R193" s="152">
        <f>Q193*H193</f>
        <v>0</v>
      </c>
      <c r="S193" s="152">
        <v>0</v>
      </c>
      <c r="T193" s="153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54" t="s">
        <v>170</v>
      </c>
      <c r="AT193" s="154" t="s">
        <v>191</v>
      </c>
      <c r="AU193" s="154" t="s">
        <v>86</v>
      </c>
      <c r="AY193" s="16" t="s">
        <v>120</v>
      </c>
      <c r="BE193" s="155">
        <f>IF(N193="základní",J193,0)</f>
        <v>0</v>
      </c>
      <c r="BF193" s="155">
        <f>IF(N193="snížená",J193,0)</f>
        <v>0</v>
      </c>
      <c r="BG193" s="155">
        <f>IF(N193="zákl. přenesená",J193,0)</f>
        <v>0</v>
      </c>
      <c r="BH193" s="155">
        <f>IF(N193="sníž. přenesená",J193,0)</f>
        <v>0</v>
      </c>
      <c r="BI193" s="155">
        <f>IF(N193="nulová",J193,0)</f>
        <v>0</v>
      </c>
      <c r="BJ193" s="16" t="s">
        <v>86</v>
      </c>
      <c r="BK193" s="155">
        <f>ROUND(I193*H193,2)</f>
        <v>0</v>
      </c>
      <c r="BL193" s="16" t="s">
        <v>128</v>
      </c>
      <c r="BM193" s="154" t="s">
        <v>312</v>
      </c>
    </row>
    <row r="194" spans="1:65" s="2" customFormat="1" ht="19.5">
      <c r="A194" s="31"/>
      <c r="B194" s="32"/>
      <c r="C194" s="31"/>
      <c r="D194" s="156" t="s">
        <v>130</v>
      </c>
      <c r="E194" s="31"/>
      <c r="F194" s="157" t="s">
        <v>313</v>
      </c>
      <c r="G194" s="31"/>
      <c r="H194" s="31"/>
      <c r="I194" s="158"/>
      <c r="J194" s="31"/>
      <c r="K194" s="31"/>
      <c r="L194" s="32"/>
      <c r="M194" s="159"/>
      <c r="N194" s="160"/>
      <c r="O194" s="57"/>
      <c r="P194" s="57"/>
      <c r="Q194" s="57"/>
      <c r="R194" s="57"/>
      <c r="S194" s="57"/>
      <c r="T194" s="58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T194" s="16" t="s">
        <v>130</v>
      </c>
      <c r="AU194" s="16" t="s">
        <v>86</v>
      </c>
    </row>
    <row r="195" spans="1:65" s="13" customFormat="1" ht="11.25">
      <c r="B195" s="161"/>
      <c r="D195" s="156" t="s">
        <v>147</v>
      </c>
      <c r="E195" s="162" t="s">
        <v>1</v>
      </c>
      <c r="F195" s="163" t="s">
        <v>314</v>
      </c>
      <c r="H195" s="164">
        <v>10.8</v>
      </c>
      <c r="I195" s="165"/>
      <c r="L195" s="161"/>
      <c r="M195" s="166"/>
      <c r="N195" s="167"/>
      <c r="O195" s="167"/>
      <c r="P195" s="167"/>
      <c r="Q195" s="167"/>
      <c r="R195" s="167"/>
      <c r="S195" s="167"/>
      <c r="T195" s="168"/>
      <c r="AT195" s="162" t="s">
        <v>147</v>
      </c>
      <c r="AU195" s="162" t="s">
        <v>86</v>
      </c>
      <c r="AV195" s="13" t="s">
        <v>88</v>
      </c>
      <c r="AW195" s="13" t="s">
        <v>35</v>
      </c>
      <c r="AX195" s="13" t="s">
        <v>86</v>
      </c>
      <c r="AY195" s="162" t="s">
        <v>120</v>
      </c>
    </row>
    <row r="196" spans="1:65" s="2" customFormat="1" ht="16.5" customHeight="1">
      <c r="A196" s="31"/>
      <c r="B196" s="142"/>
      <c r="C196" s="177" t="s">
        <v>315</v>
      </c>
      <c r="D196" s="177" t="s">
        <v>191</v>
      </c>
      <c r="E196" s="178" t="s">
        <v>316</v>
      </c>
      <c r="F196" s="179" t="s">
        <v>317</v>
      </c>
      <c r="G196" s="180" t="s">
        <v>158</v>
      </c>
      <c r="H196" s="181">
        <v>15</v>
      </c>
      <c r="I196" s="182"/>
      <c r="J196" s="183">
        <f>ROUND(I196*H196,2)</f>
        <v>0</v>
      </c>
      <c r="K196" s="179" t="s">
        <v>127</v>
      </c>
      <c r="L196" s="184"/>
      <c r="M196" s="190" t="s">
        <v>1</v>
      </c>
      <c r="N196" s="191" t="s">
        <v>43</v>
      </c>
      <c r="O196" s="57"/>
      <c r="P196" s="152">
        <f>O196*H196</f>
        <v>0</v>
      </c>
      <c r="Q196" s="152">
        <v>1</v>
      </c>
      <c r="R196" s="152">
        <f>Q196*H196</f>
        <v>15</v>
      </c>
      <c r="S196" s="152">
        <v>0</v>
      </c>
      <c r="T196" s="153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4" t="s">
        <v>170</v>
      </c>
      <c r="AT196" s="154" t="s">
        <v>191</v>
      </c>
      <c r="AU196" s="154" t="s">
        <v>86</v>
      </c>
      <c r="AY196" s="16" t="s">
        <v>120</v>
      </c>
      <c r="BE196" s="155">
        <f>IF(N196="základní",J196,0)</f>
        <v>0</v>
      </c>
      <c r="BF196" s="155">
        <f>IF(N196="snížená",J196,0)</f>
        <v>0</v>
      </c>
      <c r="BG196" s="155">
        <f>IF(N196="zákl. přenesená",J196,0)</f>
        <v>0</v>
      </c>
      <c r="BH196" s="155">
        <f>IF(N196="sníž. přenesená",J196,0)</f>
        <v>0</v>
      </c>
      <c r="BI196" s="155">
        <f>IF(N196="nulová",J196,0)</f>
        <v>0</v>
      </c>
      <c r="BJ196" s="16" t="s">
        <v>86</v>
      </c>
      <c r="BK196" s="155">
        <f>ROUND(I196*H196,2)</f>
        <v>0</v>
      </c>
      <c r="BL196" s="16" t="s">
        <v>128</v>
      </c>
      <c r="BM196" s="154" t="s">
        <v>318</v>
      </c>
    </row>
    <row r="197" spans="1:65" s="13" customFormat="1" ht="11.25">
      <c r="B197" s="161"/>
      <c r="D197" s="156" t="s">
        <v>147</v>
      </c>
      <c r="E197" s="162" t="s">
        <v>1</v>
      </c>
      <c r="F197" s="163" t="s">
        <v>319</v>
      </c>
      <c r="H197" s="164">
        <v>15</v>
      </c>
      <c r="I197" s="165"/>
      <c r="L197" s="161"/>
      <c r="M197" s="166"/>
      <c r="N197" s="167"/>
      <c r="O197" s="167"/>
      <c r="P197" s="167"/>
      <c r="Q197" s="167"/>
      <c r="R197" s="167"/>
      <c r="S197" s="167"/>
      <c r="T197" s="168"/>
      <c r="AT197" s="162" t="s">
        <v>147</v>
      </c>
      <c r="AU197" s="162" t="s">
        <v>86</v>
      </c>
      <c r="AV197" s="13" t="s">
        <v>88</v>
      </c>
      <c r="AW197" s="13" t="s">
        <v>35</v>
      </c>
      <c r="AX197" s="13" t="s">
        <v>86</v>
      </c>
      <c r="AY197" s="162" t="s">
        <v>120</v>
      </c>
    </row>
    <row r="198" spans="1:65" s="2" customFormat="1" ht="16.5" customHeight="1">
      <c r="A198" s="31"/>
      <c r="B198" s="142"/>
      <c r="C198" s="177" t="s">
        <v>320</v>
      </c>
      <c r="D198" s="177" t="s">
        <v>191</v>
      </c>
      <c r="E198" s="178" t="s">
        <v>321</v>
      </c>
      <c r="F198" s="179" t="s">
        <v>322</v>
      </c>
      <c r="G198" s="180" t="s">
        <v>230</v>
      </c>
      <c r="H198" s="181">
        <v>24</v>
      </c>
      <c r="I198" s="182"/>
      <c r="J198" s="183">
        <f>ROUND(I198*H198,2)</f>
        <v>0</v>
      </c>
      <c r="K198" s="179" t="s">
        <v>127</v>
      </c>
      <c r="L198" s="184"/>
      <c r="M198" s="190" t="s">
        <v>1</v>
      </c>
      <c r="N198" s="191" t="s">
        <v>43</v>
      </c>
      <c r="O198" s="57"/>
      <c r="P198" s="152">
        <f>O198*H198</f>
        <v>0</v>
      </c>
      <c r="Q198" s="152">
        <v>0</v>
      </c>
      <c r="R198" s="152">
        <f>Q198*H198</f>
        <v>0</v>
      </c>
      <c r="S198" s="152">
        <v>0</v>
      </c>
      <c r="T198" s="153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54" t="s">
        <v>170</v>
      </c>
      <c r="AT198" s="154" t="s">
        <v>191</v>
      </c>
      <c r="AU198" s="154" t="s">
        <v>86</v>
      </c>
      <c r="AY198" s="16" t="s">
        <v>120</v>
      </c>
      <c r="BE198" s="155">
        <f>IF(N198="základní",J198,0)</f>
        <v>0</v>
      </c>
      <c r="BF198" s="155">
        <f>IF(N198="snížená",J198,0)</f>
        <v>0</v>
      </c>
      <c r="BG198" s="155">
        <f>IF(N198="zákl. přenesená",J198,0)</f>
        <v>0</v>
      </c>
      <c r="BH198" s="155">
        <f>IF(N198="sníž. přenesená",J198,0)</f>
        <v>0</v>
      </c>
      <c r="BI198" s="155">
        <f>IF(N198="nulová",J198,0)</f>
        <v>0</v>
      </c>
      <c r="BJ198" s="16" t="s">
        <v>86</v>
      </c>
      <c r="BK198" s="155">
        <f>ROUND(I198*H198,2)</f>
        <v>0</v>
      </c>
      <c r="BL198" s="16" t="s">
        <v>128</v>
      </c>
      <c r="BM198" s="154" t="s">
        <v>323</v>
      </c>
    </row>
    <row r="199" spans="1:65" s="13" customFormat="1" ht="11.25">
      <c r="B199" s="161"/>
      <c r="D199" s="156" t="s">
        <v>147</v>
      </c>
      <c r="E199" s="162" t="s">
        <v>1</v>
      </c>
      <c r="F199" s="163" t="s">
        <v>324</v>
      </c>
      <c r="H199" s="164">
        <v>24</v>
      </c>
      <c r="I199" s="165"/>
      <c r="L199" s="161"/>
      <c r="M199" s="166"/>
      <c r="N199" s="167"/>
      <c r="O199" s="167"/>
      <c r="P199" s="167"/>
      <c r="Q199" s="167"/>
      <c r="R199" s="167"/>
      <c r="S199" s="167"/>
      <c r="T199" s="168"/>
      <c r="AT199" s="162" t="s">
        <v>147</v>
      </c>
      <c r="AU199" s="162" t="s">
        <v>86</v>
      </c>
      <c r="AV199" s="13" t="s">
        <v>88</v>
      </c>
      <c r="AW199" s="13" t="s">
        <v>35</v>
      </c>
      <c r="AX199" s="13" t="s">
        <v>86</v>
      </c>
      <c r="AY199" s="162" t="s">
        <v>120</v>
      </c>
    </row>
    <row r="200" spans="1:65" s="2" customFormat="1" ht="16.5" customHeight="1">
      <c r="A200" s="31"/>
      <c r="B200" s="142"/>
      <c r="C200" s="177" t="s">
        <v>325</v>
      </c>
      <c r="D200" s="177" t="s">
        <v>191</v>
      </c>
      <c r="E200" s="178" t="s">
        <v>326</v>
      </c>
      <c r="F200" s="179" t="s">
        <v>327</v>
      </c>
      <c r="G200" s="180" t="s">
        <v>158</v>
      </c>
      <c r="H200" s="181">
        <v>12</v>
      </c>
      <c r="I200" s="182"/>
      <c r="J200" s="183">
        <f>ROUND(I200*H200,2)</f>
        <v>0</v>
      </c>
      <c r="K200" s="179" t="s">
        <v>127</v>
      </c>
      <c r="L200" s="184"/>
      <c r="M200" s="190" t="s">
        <v>1</v>
      </c>
      <c r="N200" s="191" t="s">
        <v>43</v>
      </c>
      <c r="O200" s="57"/>
      <c r="P200" s="152">
        <f>O200*H200</f>
        <v>0</v>
      </c>
      <c r="Q200" s="152">
        <v>1</v>
      </c>
      <c r="R200" s="152">
        <f>Q200*H200</f>
        <v>12</v>
      </c>
      <c r="S200" s="152">
        <v>0</v>
      </c>
      <c r="T200" s="153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54" t="s">
        <v>170</v>
      </c>
      <c r="AT200" s="154" t="s">
        <v>191</v>
      </c>
      <c r="AU200" s="154" t="s">
        <v>86</v>
      </c>
      <c r="AY200" s="16" t="s">
        <v>120</v>
      </c>
      <c r="BE200" s="155">
        <f>IF(N200="základní",J200,0)</f>
        <v>0</v>
      </c>
      <c r="BF200" s="155">
        <f>IF(N200="snížená",J200,0)</f>
        <v>0</v>
      </c>
      <c r="BG200" s="155">
        <f>IF(N200="zákl. přenesená",J200,0)</f>
        <v>0</v>
      </c>
      <c r="BH200" s="155">
        <f>IF(N200="sníž. přenesená",J200,0)</f>
        <v>0</v>
      </c>
      <c r="BI200" s="155">
        <f>IF(N200="nulová",J200,0)</f>
        <v>0</v>
      </c>
      <c r="BJ200" s="16" t="s">
        <v>86</v>
      </c>
      <c r="BK200" s="155">
        <f>ROUND(I200*H200,2)</f>
        <v>0</v>
      </c>
      <c r="BL200" s="16" t="s">
        <v>128</v>
      </c>
      <c r="BM200" s="154" t="s">
        <v>328</v>
      </c>
    </row>
    <row r="201" spans="1:65" s="13" customFormat="1" ht="11.25">
      <c r="B201" s="161"/>
      <c r="D201" s="156" t="s">
        <v>147</v>
      </c>
      <c r="E201" s="162" t="s">
        <v>1</v>
      </c>
      <c r="F201" s="163" t="s">
        <v>329</v>
      </c>
      <c r="H201" s="164">
        <v>12</v>
      </c>
      <c r="I201" s="165"/>
      <c r="L201" s="161"/>
      <c r="M201" s="166"/>
      <c r="N201" s="167"/>
      <c r="O201" s="167"/>
      <c r="P201" s="167"/>
      <c r="Q201" s="167"/>
      <c r="R201" s="167"/>
      <c r="S201" s="167"/>
      <c r="T201" s="168"/>
      <c r="AT201" s="162" t="s">
        <v>147</v>
      </c>
      <c r="AU201" s="162" t="s">
        <v>86</v>
      </c>
      <c r="AV201" s="13" t="s">
        <v>88</v>
      </c>
      <c r="AW201" s="13" t="s">
        <v>35</v>
      </c>
      <c r="AX201" s="13" t="s">
        <v>86</v>
      </c>
      <c r="AY201" s="162" t="s">
        <v>120</v>
      </c>
    </row>
    <row r="202" spans="1:65" s="2" customFormat="1" ht="16.5" customHeight="1">
      <c r="A202" s="31"/>
      <c r="B202" s="142"/>
      <c r="C202" s="177" t="s">
        <v>330</v>
      </c>
      <c r="D202" s="177" t="s">
        <v>191</v>
      </c>
      <c r="E202" s="178" t="s">
        <v>331</v>
      </c>
      <c r="F202" s="179" t="s">
        <v>332</v>
      </c>
      <c r="G202" s="180" t="s">
        <v>184</v>
      </c>
      <c r="H202" s="181">
        <v>256</v>
      </c>
      <c r="I202" s="182"/>
      <c r="J202" s="183">
        <f>ROUND(I202*H202,2)</f>
        <v>0</v>
      </c>
      <c r="K202" s="179" t="s">
        <v>127</v>
      </c>
      <c r="L202" s="184"/>
      <c r="M202" s="190" t="s">
        <v>1</v>
      </c>
      <c r="N202" s="191" t="s">
        <v>43</v>
      </c>
      <c r="O202" s="57"/>
      <c r="P202" s="152">
        <f>O202*H202</f>
        <v>0</v>
      </c>
      <c r="Q202" s="152">
        <v>1.23E-3</v>
      </c>
      <c r="R202" s="152">
        <f>Q202*H202</f>
        <v>0.31487999999999999</v>
      </c>
      <c r="S202" s="152">
        <v>0</v>
      </c>
      <c r="T202" s="153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54" t="s">
        <v>170</v>
      </c>
      <c r="AT202" s="154" t="s">
        <v>191</v>
      </c>
      <c r="AU202" s="154" t="s">
        <v>86</v>
      </c>
      <c r="AY202" s="16" t="s">
        <v>120</v>
      </c>
      <c r="BE202" s="155">
        <f>IF(N202="základní",J202,0)</f>
        <v>0</v>
      </c>
      <c r="BF202" s="155">
        <f>IF(N202="snížená",J202,0)</f>
        <v>0</v>
      </c>
      <c r="BG202" s="155">
        <f>IF(N202="zákl. přenesená",J202,0)</f>
        <v>0</v>
      </c>
      <c r="BH202" s="155">
        <f>IF(N202="sníž. přenesená",J202,0)</f>
        <v>0</v>
      </c>
      <c r="BI202" s="155">
        <f>IF(N202="nulová",J202,0)</f>
        <v>0</v>
      </c>
      <c r="BJ202" s="16" t="s">
        <v>86</v>
      </c>
      <c r="BK202" s="155">
        <f>ROUND(I202*H202,2)</f>
        <v>0</v>
      </c>
      <c r="BL202" s="16" t="s">
        <v>128</v>
      </c>
      <c r="BM202" s="154" t="s">
        <v>333</v>
      </c>
    </row>
    <row r="203" spans="1:65" s="13" customFormat="1" ht="11.25">
      <c r="B203" s="161"/>
      <c r="D203" s="156" t="s">
        <v>147</v>
      </c>
      <c r="E203" s="162" t="s">
        <v>1</v>
      </c>
      <c r="F203" s="163" t="s">
        <v>334</v>
      </c>
      <c r="H203" s="164">
        <v>256</v>
      </c>
      <c r="I203" s="165"/>
      <c r="L203" s="161"/>
      <c r="M203" s="166"/>
      <c r="N203" s="167"/>
      <c r="O203" s="167"/>
      <c r="P203" s="167"/>
      <c r="Q203" s="167"/>
      <c r="R203" s="167"/>
      <c r="S203" s="167"/>
      <c r="T203" s="168"/>
      <c r="AT203" s="162" t="s">
        <v>147</v>
      </c>
      <c r="AU203" s="162" t="s">
        <v>86</v>
      </c>
      <c r="AV203" s="13" t="s">
        <v>88</v>
      </c>
      <c r="AW203" s="13" t="s">
        <v>35</v>
      </c>
      <c r="AX203" s="13" t="s">
        <v>86</v>
      </c>
      <c r="AY203" s="162" t="s">
        <v>120</v>
      </c>
    </row>
    <row r="204" spans="1:65" s="2" customFormat="1" ht="16.5" customHeight="1">
      <c r="A204" s="31"/>
      <c r="B204" s="142"/>
      <c r="C204" s="177" t="s">
        <v>335</v>
      </c>
      <c r="D204" s="177" t="s">
        <v>191</v>
      </c>
      <c r="E204" s="178" t="s">
        <v>336</v>
      </c>
      <c r="F204" s="179" t="s">
        <v>337</v>
      </c>
      <c r="G204" s="180" t="s">
        <v>184</v>
      </c>
      <c r="H204" s="181">
        <v>80</v>
      </c>
      <c r="I204" s="182"/>
      <c r="J204" s="183">
        <f>ROUND(I204*H204,2)</f>
        <v>0</v>
      </c>
      <c r="K204" s="179" t="s">
        <v>127</v>
      </c>
      <c r="L204" s="184"/>
      <c r="M204" s="190" t="s">
        <v>1</v>
      </c>
      <c r="N204" s="191" t="s">
        <v>43</v>
      </c>
      <c r="O204" s="57"/>
      <c r="P204" s="152">
        <f>O204*H204</f>
        <v>0</v>
      </c>
      <c r="Q204" s="152">
        <v>1.23E-3</v>
      </c>
      <c r="R204" s="152">
        <f>Q204*H204</f>
        <v>9.8400000000000001E-2</v>
      </c>
      <c r="S204" s="152">
        <v>0</v>
      </c>
      <c r="T204" s="153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54" t="s">
        <v>170</v>
      </c>
      <c r="AT204" s="154" t="s">
        <v>191</v>
      </c>
      <c r="AU204" s="154" t="s">
        <v>86</v>
      </c>
      <c r="AY204" s="16" t="s">
        <v>120</v>
      </c>
      <c r="BE204" s="155">
        <f>IF(N204="základní",J204,0)</f>
        <v>0</v>
      </c>
      <c r="BF204" s="155">
        <f>IF(N204="snížená",J204,0)</f>
        <v>0</v>
      </c>
      <c r="BG204" s="155">
        <f>IF(N204="zákl. přenesená",J204,0)</f>
        <v>0</v>
      </c>
      <c r="BH204" s="155">
        <f>IF(N204="sníž. přenesená",J204,0)</f>
        <v>0</v>
      </c>
      <c r="BI204" s="155">
        <f>IF(N204="nulová",J204,0)</f>
        <v>0</v>
      </c>
      <c r="BJ204" s="16" t="s">
        <v>86</v>
      </c>
      <c r="BK204" s="155">
        <f>ROUND(I204*H204,2)</f>
        <v>0</v>
      </c>
      <c r="BL204" s="16" t="s">
        <v>128</v>
      </c>
      <c r="BM204" s="154" t="s">
        <v>338</v>
      </c>
    </row>
    <row r="205" spans="1:65" s="13" customFormat="1" ht="11.25">
      <c r="B205" s="161"/>
      <c r="D205" s="156" t="s">
        <v>147</v>
      </c>
      <c r="E205" s="162" t="s">
        <v>1</v>
      </c>
      <c r="F205" s="163" t="s">
        <v>339</v>
      </c>
      <c r="H205" s="164">
        <v>80</v>
      </c>
      <c r="I205" s="165"/>
      <c r="L205" s="161"/>
      <c r="M205" s="166"/>
      <c r="N205" s="167"/>
      <c r="O205" s="167"/>
      <c r="P205" s="167"/>
      <c r="Q205" s="167"/>
      <c r="R205" s="167"/>
      <c r="S205" s="167"/>
      <c r="T205" s="168"/>
      <c r="AT205" s="162" t="s">
        <v>147</v>
      </c>
      <c r="AU205" s="162" t="s">
        <v>86</v>
      </c>
      <c r="AV205" s="13" t="s">
        <v>88</v>
      </c>
      <c r="AW205" s="13" t="s">
        <v>35</v>
      </c>
      <c r="AX205" s="13" t="s">
        <v>86</v>
      </c>
      <c r="AY205" s="162" t="s">
        <v>120</v>
      </c>
    </row>
    <row r="206" spans="1:65" s="2" customFormat="1" ht="16.5" customHeight="1">
      <c r="A206" s="31"/>
      <c r="B206" s="142"/>
      <c r="C206" s="177" t="s">
        <v>340</v>
      </c>
      <c r="D206" s="177" t="s">
        <v>191</v>
      </c>
      <c r="E206" s="178" t="s">
        <v>341</v>
      </c>
      <c r="F206" s="179" t="s">
        <v>342</v>
      </c>
      <c r="G206" s="180" t="s">
        <v>126</v>
      </c>
      <c r="H206" s="181">
        <v>4</v>
      </c>
      <c r="I206" s="182"/>
      <c r="J206" s="183">
        <f>ROUND(I206*H206,2)</f>
        <v>0</v>
      </c>
      <c r="K206" s="179" t="s">
        <v>127</v>
      </c>
      <c r="L206" s="184"/>
      <c r="M206" s="190" t="s">
        <v>1</v>
      </c>
      <c r="N206" s="191" t="s">
        <v>43</v>
      </c>
      <c r="O206" s="57"/>
      <c r="P206" s="152">
        <f>O206*H206</f>
        <v>0</v>
      </c>
      <c r="Q206" s="152">
        <v>2.4289999999999998</v>
      </c>
      <c r="R206" s="152">
        <f>Q206*H206</f>
        <v>9.7159999999999993</v>
      </c>
      <c r="S206" s="152">
        <v>0</v>
      </c>
      <c r="T206" s="153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54" t="s">
        <v>170</v>
      </c>
      <c r="AT206" s="154" t="s">
        <v>191</v>
      </c>
      <c r="AU206" s="154" t="s">
        <v>86</v>
      </c>
      <c r="AY206" s="16" t="s">
        <v>120</v>
      </c>
      <c r="BE206" s="155">
        <f>IF(N206="základní",J206,0)</f>
        <v>0</v>
      </c>
      <c r="BF206" s="155">
        <f>IF(N206="snížená",J206,0)</f>
        <v>0</v>
      </c>
      <c r="BG206" s="155">
        <f>IF(N206="zákl. přenesená",J206,0)</f>
        <v>0</v>
      </c>
      <c r="BH206" s="155">
        <f>IF(N206="sníž. přenesená",J206,0)</f>
        <v>0</v>
      </c>
      <c r="BI206" s="155">
        <f>IF(N206="nulová",J206,0)</f>
        <v>0</v>
      </c>
      <c r="BJ206" s="16" t="s">
        <v>86</v>
      </c>
      <c r="BK206" s="155">
        <f>ROUND(I206*H206,2)</f>
        <v>0</v>
      </c>
      <c r="BL206" s="16" t="s">
        <v>128</v>
      </c>
      <c r="BM206" s="154" t="s">
        <v>343</v>
      </c>
    </row>
    <row r="207" spans="1:65" s="13" customFormat="1" ht="11.25">
      <c r="B207" s="161"/>
      <c r="D207" s="156" t="s">
        <v>147</v>
      </c>
      <c r="E207" s="162" t="s">
        <v>1</v>
      </c>
      <c r="F207" s="163" t="s">
        <v>344</v>
      </c>
      <c r="H207" s="164">
        <v>4</v>
      </c>
      <c r="I207" s="165"/>
      <c r="L207" s="161"/>
      <c r="M207" s="192"/>
      <c r="N207" s="193"/>
      <c r="O207" s="193"/>
      <c r="P207" s="193"/>
      <c r="Q207" s="193"/>
      <c r="R207" s="193"/>
      <c r="S207" s="193"/>
      <c r="T207" s="194"/>
      <c r="AT207" s="162" t="s">
        <v>147</v>
      </c>
      <c r="AU207" s="162" t="s">
        <v>86</v>
      </c>
      <c r="AV207" s="13" t="s">
        <v>88</v>
      </c>
      <c r="AW207" s="13" t="s">
        <v>35</v>
      </c>
      <c r="AX207" s="13" t="s">
        <v>86</v>
      </c>
      <c r="AY207" s="162" t="s">
        <v>120</v>
      </c>
    </row>
    <row r="208" spans="1:65" s="2" customFormat="1" ht="6.95" customHeight="1">
      <c r="A208" s="31"/>
      <c r="B208" s="46"/>
      <c r="C208" s="47"/>
      <c r="D208" s="47"/>
      <c r="E208" s="47"/>
      <c r="F208" s="47"/>
      <c r="G208" s="47"/>
      <c r="H208" s="47"/>
      <c r="I208" s="47"/>
      <c r="J208" s="47"/>
      <c r="K208" s="47"/>
      <c r="L208" s="32"/>
      <c r="M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</row>
  </sheetData>
  <autoFilter ref="C118:K20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tabSelected="1" topLeftCell="A114" workbookViewId="0">
      <selection activeCell="I132" sqref="I132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7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6" t="s">
        <v>93</v>
      </c>
    </row>
    <row r="3" spans="1:46" s="1" customFormat="1" ht="6.95" hidden="1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1:46" s="1" customFormat="1" ht="24.95" hidden="1" customHeight="1">
      <c r="B4" s="19"/>
      <c r="D4" s="20" t="s">
        <v>94</v>
      </c>
      <c r="L4" s="19"/>
      <c r="M4" s="92" t="s">
        <v>10</v>
      </c>
      <c r="AT4" s="16" t="s">
        <v>3</v>
      </c>
    </row>
    <row r="5" spans="1:46" s="1" customFormat="1" ht="6.95" hidden="1" customHeight="1">
      <c r="B5" s="19"/>
      <c r="L5" s="19"/>
    </row>
    <row r="6" spans="1:46" s="1" customFormat="1" ht="12" hidden="1" customHeight="1">
      <c r="B6" s="19"/>
      <c r="D6" s="26" t="s">
        <v>16</v>
      </c>
      <c r="L6" s="19"/>
    </row>
    <row r="7" spans="1:46" s="1" customFormat="1" ht="16.5" hidden="1" customHeight="1">
      <c r="B7" s="19"/>
      <c r="E7" s="238" t="str">
        <f>'Rekapitulace stavby'!K6</f>
        <v>Oprava traťového úseku Petrovice u Karviné - Karviná město</v>
      </c>
      <c r="F7" s="239"/>
      <c r="G7" s="239"/>
      <c r="H7" s="239"/>
      <c r="L7" s="19"/>
    </row>
    <row r="8" spans="1:46" s="2" customFormat="1" ht="12" hidden="1" customHeight="1">
      <c r="A8" s="31"/>
      <c r="B8" s="32"/>
      <c r="C8" s="31"/>
      <c r="D8" s="26" t="s">
        <v>95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hidden="1" customHeight="1">
      <c r="A9" s="31"/>
      <c r="B9" s="32"/>
      <c r="C9" s="31"/>
      <c r="D9" s="31"/>
      <c r="E9" s="218" t="s">
        <v>345</v>
      </c>
      <c r="F9" s="240"/>
      <c r="G9" s="240"/>
      <c r="H9" s="24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 hidden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hidden="1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20</v>
      </c>
      <c r="J11" s="24" t="s">
        <v>21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hidden="1" customHeight="1">
      <c r="A12" s="31"/>
      <c r="B12" s="32"/>
      <c r="C12" s="31"/>
      <c r="D12" s="26" t="s">
        <v>22</v>
      </c>
      <c r="E12" s="31"/>
      <c r="F12" s="24" t="s">
        <v>23</v>
      </c>
      <c r="G12" s="31"/>
      <c r="H12" s="31"/>
      <c r="I12" s="26" t="s">
        <v>24</v>
      </c>
      <c r="J12" s="54" t="str">
        <f>'Rekapitulace stavby'!AN8</f>
        <v>31. 1. 2023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hidden="1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hidden="1" customHeight="1">
      <c r="A14" s="31"/>
      <c r="B14" s="32"/>
      <c r="C14" s="31"/>
      <c r="D14" s="26" t="s">
        <v>26</v>
      </c>
      <c r="E14" s="31"/>
      <c r="F14" s="31"/>
      <c r="G14" s="31"/>
      <c r="H14" s="31"/>
      <c r="I14" s="26" t="s">
        <v>27</v>
      </c>
      <c r="J14" s="24" t="s">
        <v>28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hidden="1" customHeight="1">
      <c r="A15" s="31"/>
      <c r="B15" s="32"/>
      <c r="C15" s="31"/>
      <c r="D15" s="31"/>
      <c r="E15" s="24" t="s">
        <v>29</v>
      </c>
      <c r="F15" s="31"/>
      <c r="G15" s="31"/>
      <c r="H15" s="31"/>
      <c r="I15" s="26" t="s">
        <v>30</v>
      </c>
      <c r="J15" s="24" t="s">
        <v>31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hidden="1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hidden="1" customHeight="1">
      <c r="A17" s="31"/>
      <c r="B17" s="32"/>
      <c r="C17" s="31"/>
      <c r="D17" s="26" t="s">
        <v>32</v>
      </c>
      <c r="E17" s="31"/>
      <c r="F17" s="31"/>
      <c r="G17" s="31"/>
      <c r="H17" s="31"/>
      <c r="I17" s="26" t="s">
        <v>27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hidden="1" customHeight="1">
      <c r="A18" s="31"/>
      <c r="B18" s="32"/>
      <c r="C18" s="31"/>
      <c r="D18" s="31"/>
      <c r="E18" s="241" t="str">
        <f>'Rekapitulace stavby'!E14</f>
        <v>Vyplň údaj</v>
      </c>
      <c r="F18" s="202"/>
      <c r="G18" s="202"/>
      <c r="H18" s="202"/>
      <c r="I18" s="26" t="s">
        <v>30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hidden="1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hidden="1" customHeight="1">
      <c r="A20" s="31"/>
      <c r="B20" s="32"/>
      <c r="C20" s="31"/>
      <c r="D20" s="26" t="s">
        <v>34</v>
      </c>
      <c r="E20" s="31"/>
      <c r="F20" s="31"/>
      <c r="G20" s="31"/>
      <c r="H20" s="31"/>
      <c r="I20" s="26" t="s">
        <v>27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hidden="1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30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hidden="1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hidden="1" customHeight="1">
      <c r="A23" s="31"/>
      <c r="B23" s="32"/>
      <c r="C23" s="31"/>
      <c r="D23" s="26" t="s">
        <v>36</v>
      </c>
      <c r="E23" s="31"/>
      <c r="F23" s="31"/>
      <c r="G23" s="31"/>
      <c r="H23" s="31"/>
      <c r="I23" s="26" t="s">
        <v>27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hidden="1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30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hidden="1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hidden="1" customHeight="1">
      <c r="A26" s="31"/>
      <c r="B26" s="32"/>
      <c r="C26" s="31"/>
      <c r="D26" s="26" t="s">
        <v>37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hidden="1" customHeight="1">
      <c r="A27" s="93"/>
      <c r="B27" s="94"/>
      <c r="C27" s="93"/>
      <c r="D27" s="93"/>
      <c r="E27" s="207" t="s">
        <v>1</v>
      </c>
      <c r="F27" s="207"/>
      <c r="G27" s="207"/>
      <c r="H27" s="207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hidden="1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hidden="1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hidden="1" customHeight="1">
      <c r="A30" s="31"/>
      <c r="B30" s="32"/>
      <c r="C30" s="31"/>
      <c r="D30" s="96" t="s">
        <v>38</v>
      </c>
      <c r="E30" s="31"/>
      <c r="F30" s="31"/>
      <c r="G30" s="31"/>
      <c r="H30" s="31"/>
      <c r="I30" s="31"/>
      <c r="J30" s="70">
        <f>ROUND(J117,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hidden="1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hidden="1" customHeight="1">
      <c r="A32" s="31"/>
      <c r="B32" s="32"/>
      <c r="C32" s="31"/>
      <c r="D32" s="31"/>
      <c r="E32" s="31"/>
      <c r="F32" s="35" t="s">
        <v>40</v>
      </c>
      <c r="G32" s="31"/>
      <c r="H32" s="31"/>
      <c r="I32" s="35" t="s">
        <v>39</v>
      </c>
      <c r="J32" s="35" t="s">
        <v>41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2"/>
      <c r="C33" s="31"/>
      <c r="D33" s="97" t="s">
        <v>42</v>
      </c>
      <c r="E33" s="26" t="s">
        <v>43</v>
      </c>
      <c r="F33" s="98">
        <f>ROUND((SUM(BE117:BE132)),  2)</f>
        <v>0</v>
      </c>
      <c r="G33" s="31"/>
      <c r="H33" s="31"/>
      <c r="I33" s="99">
        <v>0.21</v>
      </c>
      <c r="J33" s="98">
        <f>ROUND(((SUM(BE117:BE132))*I33),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2"/>
      <c r="C34" s="31"/>
      <c r="D34" s="31"/>
      <c r="E34" s="26" t="s">
        <v>44</v>
      </c>
      <c r="F34" s="98">
        <f>ROUND((SUM(BF117:BF132)),  2)</f>
        <v>0</v>
      </c>
      <c r="G34" s="31"/>
      <c r="H34" s="31"/>
      <c r="I34" s="99">
        <v>0.15</v>
      </c>
      <c r="J34" s="98">
        <f>ROUND(((SUM(BF117:BF132))*I34),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45</v>
      </c>
      <c r="F35" s="98">
        <f>ROUND((SUM(BG117:BG132)),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46</v>
      </c>
      <c r="F36" s="98">
        <f>ROUND((SUM(BH117:BH132)),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47</v>
      </c>
      <c r="F37" s="98">
        <f>ROUND((SUM(BI117:BI132)),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hidden="1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hidden="1" customHeight="1">
      <c r="A39" s="31"/>
      <c r="B39" s="32"/>
      <c r="C39" s="100"/>
      <c r="D39" s="101" t="s">
        <v>48</v>
      </c>
      <c r="E39" s="59"/>
      <c r="F39" s="59"/>
      <c r="G39" s="102" t="s">
        <v>49</v>
      </c>
      <c r="H39" s="103" t="s">
        <v>50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hidden="1" customHeight="1">
      <c r="B41" s="19"/>
      <c r="L41" s="19"/>
    </row>
    <row r="42" spans="1:31" s="1" customFormat="1" ht="14.45" hidden="1" customHeight="1">
      <c r="B42" s="19"/>
      <c r="L42" s="19"/>
    </row>
    <row r="43" spans="1:31" s="1" customFormat="1" ht="14.45" hidden="1" customHeight="1">
      <c r="B43" s="19"/>
      <c r="L43" s="19"/>
    </row>
    <row r="44" spans="1:31" s="1" customFormat="1" ht="14.45" hidden="1" customHeight="1">
      <c r="B44" s="19"/>
      <c r="L44" s="19"/>
    </row>
    <row r="45" spans="1:31" s="1" customFormat="1" ht="14.45" hidden="1" customHeight="1">
      <c r="B45" s="19"/>
      <c r="L45" s="19"/>
    </row>
    <row r="46" spans="1:31" s="1" customFormat="1" ht="14.45" hidden="1" customHeight="1">
      <c r="B46" s="19"/>
      <c r="L46" s="19"/>
    </row>
    <row r="47" spans="1:31" s="1" customFormat="1" ht="14.45" hidden="1" customHeight="1">
      <c r="B47" s="19"/>
      <c r="L47" s="19"/>
    </row>
    <row r="48" spans="1:31" s="1" customFormat="1" ht="14.45" hidden="1" customHeight="1">
      <c r="B48" s="19"/>
      <c r="L48" s="19"/>
    </row>
    <row r="49" spans="1:31" s="1" customFormat="1" ht="14.45" hidden="1" customHeight="1">
      <c r="B49" s="19"/>
      <c r="L49" s="19"/>
    </row>
    <row r="50" spans="1:31" s="2" customFormat="1" ht="14.45" hidden="1" customHeight="1">
      <c r="B50" s="41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41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idden="1">
      <c r="A61" s="31"/>
      <c r="B61" s="32"/>
      <c r="C61" s="31"/>
      <c r="D61" s="44" t="s">
        <v>53</v>
      </c>
      <c r="E61" s="34"/>
      <c r="F61" s="106" t="s">
        <v>54</v>
      </c>
      <c r="G61" s="44" t="s">
        <v>53</v>
      </c>
      <c r="H61" s="34"/>
      <c r="I61" s="34"/>
      <c r="J61" s="107" t="s">
        <v>54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idden="1">
      <c r="A65" s="31"/>
      <c r="B65" s="32"/>
      <c r="C65" s="31"/>
      <c r="D65" s="42" t="s">
        <v>55</v>
      </c>
      <c r="E65" s="45"/>
      <c r="F65" s="45"/>
      <c r="G65" s="42" t="s">
        <v>56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idden="1">
      <c r="A76" s="31"/>
      <c r="B76" s="32"/>
      <c r="C76" s="31"/>
      <c r="D76" s="44" t="s">
        <v>53</v>
      </c>
      <c r="E76" s="34"/>
      <c r="F76" s="106" t="s">
        <v>54</v>
      </c>
      <c r="G76" s="44" t="s">
        <v>53</v>
      </c>
      <c r="H76" s="34"/>
      <c r="I76" s="34"/>
      <c r="J76" s="107" t="s">
        <v>54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hidden="1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31" ht="11.25" hidden="1"/>
    <row r="79" spans="1:31" ht="11.25" hidden="1"/>
    <row r="80" spans="1:31" ht="11.25" hidden="1"/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97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8" t="str">
        <f>E7</f>
        <v>Oprava traťového úseku Petrovice u Karviné - Karviná město</v>
      </c>
      <c r="F85" s="239"/>
      <c r="G85" s="239"/>
      <c r="H85" s="23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95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18" t="str">
        <f>E9</f>
        <v>VON - Oprava traťového úseku Petrovice u Karviné - Karviná město</v>
      </c>
      <c r="F87" s="240"/>
      <c r="G87" s="240"/>
      <c r="H87" s="24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22</v>
      </c>
      <c r="D89" s="31"/>
      <c r="E89" s="31"/>
      <c r="F89" s="24" t="str">
        <f>F12</f>
        <v xml:space="preserve"> </v>
      </c>
      <c r="G89" s="31"/>
      <c r="H89" s="31"/>
      <c r="I89" s="26" t="s">
        <v>24</v>
      </c>
      <c r="J89" s="54" t="str">
        <f>IF(J12="","",J12)</f>
        <v>31. 1. 2023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26</v>
      </c>
      <c r="D91" s="31"/>
      <c r="E91" s="31"/>
      <c r="F91" s="24" t="str">
        <f>E15</f>
        <v>Správa železnic s.o.,OŘ Ostrava,ST Ostrava</v>
      </c>
      <c r="G91" s="31"/>
      <c r="H91" s="31"/>
      <c r="I91" s="26" t="s">
        <v>34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32</v>
      </c>
      <c r="D92" s="31"/>
      <c r="E92" s="31"/>
      <c r="F92" s="24" t="str">
        <f>IF(E18="","",E18)</f>
        <v>Vyplň údaj</v>
      </c>
      <c r="G92" s="31"/>
      <c r="H92" s="31"/>
      <c r="I92" s="26" t="s">
        <v>36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98</v>
      </c>
      <c r="D94" s="100"/>
      <c r="E94" s="100"/>
      <c r="F94" s="100"/>
      <c r="G94" s="100"/>
      <c r="H94" s="100"/>
      <c r="I94" s="100"/>
      <c r="J94" s="109" t="s">
        <v>99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100</v>
      </c>
      <c r="D96" s="31"/>
      <c r="E96" s="31"/>
      <c r="F96" s="31"/>
      <c r="G96" s="31"/>
      <c r="H96" s="31"/>
      <c r="I96" s="31"/>
      <c r="J96" s="70">
        <f>J117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101</v>
      </c>
    </row>
    <row r="97" spans="1:31" s="9" customFormat="1" ht="24.95" customHeight="1">
      <c r="B97" s="111"/>
      <c r="D97" s="112" t="s">
        <v>346</v>
      </c>
      <c r="E97" s="113"/>
      <c r="F97" s="113"/>
      <c r="G97" s="113"/>
      <c r="H97" s="113"/>
      <c r="I97" s="113"/>
      <c r="J97" s="114">
        <f>J118</f>
        <v>0</v>
      </c>
      <c r="L97" s="111"/>
    </row>
    <row r="98" spans="1:31" s="2" customFormat="1" ht="21.75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105</v>
      </c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1"/>
      <c r="D107" s="31"/>
      <c r="E107" s="238" t="str">
        <f>E7</f>
        <v>Oprava traťového úseku Petrovice u Karviné - Karviná město</v>
      </c>
      <c r="F107" s="239"/>
      <c r="G107" s="239"/>
      <c r="H107" s="239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95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18" t="str">
        <f>E9</f>
        <v>VON - Oprava traťového úseku Petrovice u Karviné - Karviná město</v>
      </c>
      <c r="F109" s="240"/>
      <c r="G109" s="240"/>
      <c r="H109" s="240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22</v>
      </c>
      <c r="D111" s="31"/>
      <c r="E111" s="31"/>
      <c r="F111" s="24" t="str">
        <f>F12</f>
        <v xml:space="preserve"> </v>
      </c>
      <c r="G111" s="31"/>
      <c r="H111" s="31"/>
      <c r="I111" s="26" t="s">
        <v>24</v>
      </c>
      <c r="J111" s="54" t="str">
        <f>IF(J12="","",J12)</f>
        <v>31. 1. 2023</v>
      </c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26</v>
      </c>
      <c r="D113" s="31"/>
      <c r="E113" s="31"/>
      <c r="F113" s="24" t="str">
        <f>E15</f>
        <v>Správa železnic s.o.,OŘ Ostrava,ST Ostrava</v>
      </c>
      <c r="G113" s="31"/>
      <c r="H113" s="31"/>
      <c r="I113" s="26" t="s">
        <v>34</v>
      </c>
      <c r="J113" s="29" t="str">
        <f>E21</f>
        <v xml:space="preserve"> 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32</v>
      </c>
      <c r="D114" s="31"/>
      <c r="E114" s="31"/>
      <c r="F114" s="24" t="str">
        <f>IF(E18="","",E18)</f>
        <v>Vyplň údaj</v>
      </c>
      <c r="G114" s="31"/>
      <c r="H114" s="31"/>
      <c r="I114" s="26" t="s">
        <v>36</v>
      </c>
      <c r="J114" s="29" t="str">
        <f>E24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19"/>
      <c r="B116" s="120"/>
      <c r="C116" s="121" t="s">
        <v>106</v>
      </c>
      <c r="D116" s="122" t="s">
        <v>63</v>
      </c>
      <c r="E116" s="122" t="s">
        <v>59</v>
      </c>
      <c r="F116" s="122" t="s">
        <v>60</v>
      </c>
      <c r="G116" s="122" t="s">
        <v>107</v>
      </c>
      <c r="H116" s="122" t="s">
        <v>108</v>
      </c>
      <c r="I116" s="122" t="s">
        <v>109</v>
      </c>
      <c r="J116" s="122" t="s">
        <v>99</v>
      </c>
      <c r="K116" s="123" t="s">
        <v>110</v>
      </c>
      <c r="L116" s="124"/>
      <c r="M116" s="61" t="s">
        <v>1</v>
      </c>
      <c r="N116" s="62" t="s">
        <v>42</v>
      </c>
      <c r="O116" s="62" t="s">
        <v>111</v>
      </c>
      <c r="P116" s="62" t="s">
        <v>112</v>
      </c>
      <c r="Q116" s="62" t="s">
        <v>113</v>
      </c>
      <c r="R116" s="62" t="s">
        <v>114</v>
      </c>
      <c r="S116" s="62" t="s">
        <v>115</v>
      </c>
      <c r="T116" s="63" t="s">
        <v>116</v>
      </c>
      <c r="U116" s="119"/>
      <c r="V116" s="119"/>
      <c r="W116" s="119"/>
      <c r="X116" s="119"/>
      <c r="Y116" s="119"/>
      <c r="Z116" s="119"/>
      <c r="AA116" s="119"/>
      <c r="AB116" s="119"/>
      <c r="AC116" s="119"/>
      <c r="AD116" s="119"/>
      <c r="AE116" s="119"/>
    </row>
    <row r="117" spans="1:65" s="2" customFormat="1" ht="22.9" customHeight="1">
      <c r="A117" s="31"/>
      <c r="B117" s="32"/>
      <c r="C117" s="68" t="s">
        <v>117</v>
      </c>
      <c r="D117" s="31"/>
      <c r="E117" s="31"/>
      <c r="F117" s="31"/>
      <c r="G117" s="31"/>
      <c r="H117" s="31"/>
      <c r="I117" s="31"/>
      <c r="J117" s="125">
        <f>BK117</f>
        <v>0</v>
      </c>
      <c r="K117" s="31"/>
      <c r="L117" s="32"/>
      <c r="M117" s="64"/>
      <c r="N117" s="55"/>
      <c r="O117" s="65"/>
      <c r="P117" s="126">
        <f>P118</f>
        <v>0</v>
      </c>
      <c r="Q117" s="65"/>
      <c r="R117" s="126">
        <f>R118</f>
        <v>0</v>
      </c>
      <c r="S117" s="65"/>
      <c r="T117" s="127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6" t="s">
        <v>77</v>
      </c>
      <c r="AU117" s="16" t="s">
        <v>101</v>
      </c>
      <c r="BK117" s="128">
        <f>BK118</f>
        <v>0</v>
      </c>
    </row>
    <row r="118" spans="1:65" s="12" customFormat="1" ht="25.9" customHeight="1">
      <c r="B118" s="129"/>
      <c r="D118" s="130" t="s">
        <v>77</v>
      </c>
      <c r="E118" s="131" t="s">
        <v>347</v>
      </c>
      <c r="F118" s="131" t="s">
        <v>348</v>
      </c>
      <c r="I118" s="132"/>
      <c r="J118" s="133">
        <f>BK118</f>
        <v>0</v>
      </c>
      <c r="L118" s="129"/>
      <c r="M118" s="134"/>
      <c r="N118" s="135"/>
      <c r="O118" s="135"/>
      <c r="P118" s="136">
        <f>SUM(P119:P132)</f>
        <v>0</v>
      </c>
      <c r="Q118" s="135"/>
      <c r="R118" s="136">
        <f>SUM(R119:R132)</f>
        <v>0</v>
      </c>
      <c r="S118" s="135"/>
      <c r="T118" s="137">
        <f>SUM(T119:T132)</f>
        <v>0</v>
      </c>
      <c r="AR118" s="130" t="s">
        <v>121</v>
      </c>
      <c r="AT118" s="138" t="s">
        <v>77</v>
      </c>
      <c r="AU118" s="138" t="s">
        <v>78</v>
      </c>
      <c r="AY118" s="130" t="s">
        <v>120</v>
      </c>
      <c r="BK118" s="139">
        <f>SUM(BK119:BK132)</f>
        <v>0</v>
      </c>
    </row>
    <row r="119" spans="1:65" s="2" customFormat="1" ht="16.5" customHeight="1">
      <c r="A119" s="31"/>
      <c r="B119" s="142"/>
      <c r="C119" s="143" t="s">
        <v>86</v>
      </c>
      <c r="D119" s="143" t="s">
        <v>123</v>
      </c>
      <c r="E119" s="144" t="s">
        <v>349</v>
      </c>
      <c r="F119" s="145" t="s">
        <v>350</v>
      </c>
      <c r="G119" s="146" t="s">
        <v>351</v>
      </c>
      <c r="H119" s="195">
        <v>0.3</v>
      </c>
      <c r="I119" s="148"/>
      <c r="J119" s="149">
        <f>ROUND(I119*H119,2)</f>
        <v>0</v>
      </c>
      <c r="K119" s="145" t="s">
        <v>127</v>
      </c>
      <c r="L119" s="32"/>
      <c r="M119" s="150" t="s">
        <v>1</v>
      </c>
      <c r="N119" s="151" t="s">
        <v>43</v>
      </c>
      <c r="O119" s="57"/>
      <c r="P119" s="152">
        <f>O119*H119</f>
        <v>0</v>
      </c>
      <c r="Q119" s="152">
        <v>0</v>
      </c>
      <c r="R119" s="152">
        <f>Q119*H119</f>
        <v>0</v>
      </c>
      <c r="S119" s="152">
        <v>0</v>
      </c>
      <c r="T119" s="153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54" t="s">
        <v>128</v>
      </c>
      <c r="AT119" s="154" t="s">
        <v>123</v>
      </c>
      <c r="AU119" s="154" t="s">
        <v>86</v>
      </c>
      <c r="AY119" s="16" t="s">
        <v>120</v>
      </c>
      <c r="BE119" s="155">
        <f>IF(N119="základní",J119,0)</f>
        <v>0</v>
      </c>
      <c r="BF119" s="155">
        <f>IF(N119="snížená",J119,0)</f>
        <v>0</v>
      </c>
      <c r="BG119" s="155">
        <f>IF(N119="zákl. přenesená",J119,0)</f>
        <v>0</v>
      </c>
      <c r="BH119" s="155">
        <f>IF(N119="sníž. přenesená",J119,0)</f>
        <v>0</v>
      </c>
      <c r="BI119" s="155">
        <f>IF(N119="nulová",J119,0)</f>
        <v>0</v>
      </c>
      <c r="BJ119" s="16" t="s">
        <v>86</v>
      </c>
      <c r="BK119" s="155">
        <f>ROUND(I119*H119,2)</f>
        <v>0</v>
      </c>
      <c r="BL119" s="16" t="s">
        <v>128</v>
      </c>
      <c r="BM119" s="154" t="s">
        <v>352</v>
      </c>
    </row>
    <row r="120" spans="1:65" s="2" customFormat="1" ht="68.25">
      <c r="A120" s="31"/>
      <c r="B120" s="32"/>
      <c r="C120" s="31"/>
      <c r="D120" s="156" t="s">
        <v>130</v>
      </c>
      <c r="E120" s="31"/>
      <c r="F120" s="157" t="s">
        <v>353</v>
      </c>
      <c r="G120" s="31"/>
      <c r="H120" s="31"/>
      <c r="I120" s="158"/>
      <c r="J120" s="31"/>
      <c r="K120" s="31"/>
      <c r="L120" s="32"/>
      <c r="M120" s="159"/>
      <c r="N120" s="160"/>
      <c r="O120" s="57"/>
      <c r="P120" s="57"/>
      <c r="Q120" s="57"/>
      <c r="R120" s="57"/>
      <c r="S120" s="57"/>
      <c r="T120" s="58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6" t="s">
        <v>130</v>
      </c>
      <c r="AU120" s="16" t="s">
        <v>86</v>
      </c>
    </row>
    <row r="121" spans="1:65" s="2" customFormat="1" ht="16.5" customHeight="1">
      <c r="A121" s="31"/>
      <c r="B121" s="142"/>
      <c r="C121" s="143" t="s">
        <v>88</v>
      </c>
      <c r="D121" s="143" t="s">
        <v>123</v>
      </c>
      <c r="E121" s="144" t="s">
        <v>354</v>
      </c>
      <c r="F121" s="145" t="s">
        <v>355</v>
      </c>
      <c r="G121" s="146" t="s">
        <v>351</v>
      </c>
      <c r="H121" s="195">
        <v>0.3</v>
      </c>
      <c r="I121" s="148"/>
      <c r="J121" s="149">
        <f>ROUND(I121*H121,2)</f>
        <v>0</v>
      </c>
      <c r="K121" s="145" t="s">
        <v>127</v>
      </c>
      <c r="L121" s="32"/>
      <c r="M121" s="150" t="s">
        <v>1</v>
      </c>
      <c r="N121" s="151" t="s">
        <v>43</v>
      </c>
      <c r="O121" s="57"/>
      <c r="P121" s="152">
        <f>O121*H121</f>
        <v>0</v>
      </c>
      <c r="Q121" s="152">
        <v>0</v>
      </c>
      <c r="R121" s="152">
        <f>Q121*H121</f>
        <v>0</v>
      </c>
      <c r="S121" s="152">
        <v>0</v>
      </c>
      <c r="T121" s="153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4" t="s">
        <v>128</v>
      </c>
      <c r="AT121" s="154" t="s">
        <v>123</v>
      </c>
      <c r="AU121" s="154" t="s">
        <v>86</v>
      </c>
      <c r="AY121" s="16" t="s">
        <v>120</v>
      </c>
      <c r="BE121" s="155">
        <f>IF(N121="základní",J121,0)</f>
        <v>0</v>
      </c>
      <c r="BF121" s="155">
        <f>IF(N121="snížená",J121,0)</f>
        <v>0</v>
      </c>
      <c r="BG121" s="155">
        <f>IF(N121="zákl. přenesená",J121,0)</f>
        <v>0</v>
      </c>
      <c r="BH121" s="155">
        <f>IF(N121="sníž. přenesená",J121,0)</f>
        <v>0</v>
      </c>
      <c r="BI121" s="155">
        <f>IF(N121="nulová",J121,0)</f>
        <v>0</v>
      </c>
      <c r="BJ121" s="16" t="s">
        <v>86</v>
      </c>
      <c r="BK121" s="155">
        <f>ROUND(I121*H121,2)</f>
        <v>0</v>
      </c>
      <c r="BL121" s="16" t="s">
        <v>128</v>
      </c>
      <c r="BM121" s="154" t="s">
        <v>356</v>
      </c>
    </row>
    <row r="122" spans="1:65" s="2" customFormat="1" ht="68.25">
      <c r="A122" s="31"/>
      <c r="B122" s="32"/>
      <c r="C122" s="31"/>
      <c r="D122" s="156" t="s">
        <v>130</v>
      </c>
      <c r="E122" s="31"/>
      <c r="F122" s="157" t="s">
        <v>353</v>
      </c>
      <c r="G122" s="31"/>
      <c r="H122" s="31"/>
      <c r="I122" s="158"/>
      <c r="J122" s="31"/>
      <c r="K122" s="31"/>
      <c r="L122" s="32"/>
      <c r="M122" s="159"/>
      <c r="N122" s="160"/>
      <c r="O122" s="57"/>
      <c r="P122" s="57"/>
      <c r="Q122" s="57"/>
      <c r="R122" s="57"/>
      <c r="S122" s="57"/>
      <c r="T122" s="58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130</v>
      </c>
      <c r="AU122" s="16" t="s">
        <v>86</v>
      </c>
    </row>
    <row r="123" spans="1:65" s="2" customFormat="1" ht="16.5" customHeight="1">
      <c r="A123" s="31"/>
      <c r="B123" s="142"/>
      <c r="C123" s="143" t="s">
        <v>136</v>
      </c>
      <c r="D123" s="143" t="s">
        <v>123</v>
      </c>
      <c r="E123" s="144" t="s">
        <v>357</v>
      </c>
      <c r="F123" s="145" t="s">
        <v>358</v>
      </c>
      <c r="G123" s="146" t="s">
        <v>351</v>
      </c>
      <c r="H123" s="195">
        <v>0.3</v>
      </c>
      <c r="I123" s="148"/>
      <c r="J123" s="149">
        <f>ROUND(I123*H123,2)</f>
        <v>0</v>
      </c>
      <c r="K123" s="145" t="s">
        <v>127</v>
      </c>
      <c r="L123" s="32"/>
      <c r="M123" s="150" t="s">
        <v>1</v>
      </c>
      <c r="N123" s="151" t="s">
        <v>43</v>
      </c>
      <c r="O123" s="57"/>
      <c r="P123" s="152">
        <f>O123*H123</f>
        <v>0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4" t="s">
        <v>128</v>
      </c>
      <c r="AT123" s="154" t="s">
        <v>123</v>
      </c>
      <c r="AU123" s="154" t="s">
        <v>86</v>
      </c>
      <c r="AY123" s="16" t="s">
        <v>120</v>
      </c>
      <c r="BE123" s="155">
        <f>IF(N123="základní",J123,0)</f>
        <v>0</v>
      </c>
      <c r="BF123" s="155">
        <f>IF(N123="snížená",J123,0)</f>
        <v>0</v>
      </c>
      <c r="BG123" s="155">
        <f>IF(N123="zákl. přenesená",J123,0)</f>
        <v>0</v>
      </c>
      <c r="BH123" s="155">
        <f>IF(N123="sníž. přenesená",J123,0)</f>
        <v>0</v>
      </c>
      <c r="BI123" s="155">
        <f>IF(N123="nulová",J123,0)</f>
        <v>0</v>
      </c>
      <c r="BJ123" s="16" t="s">
        <v>86</v>
      </c>
      <c r="BK123" s="155">
        <f>ROUND(I123*H123,2)</f>
        <v>0</v>
      </c>
      <c r="BL123" s="16" t="s">
        <v>128</v>
      </c>
      <c r="BM123" s="154" t="s">
        <v>359</v>
      </c>
    </row>
    <row r="124" spans="1:65" s="2" customFormat="1" ht="68.25">
      <c r="A124" s="31"/>
      <c r="B124" s="32"/>
      <c r="C124" s="31"/>
      <c r="D124" s="156" t="s">
        <v>130</v>
      </c>
      <c r="E124" s="31"/>
      <c r="F124" s="157" t="s">
        <v>353</v>
      </c>
      <c r="G124" s="31"/>
      <c r="H124" s="31"/>
      <c r="I124" s="158"/>
      <c r="J124" s="31"/>
      <c r="K124" s="31"/>
      <c r="L124" s="32"/>
      <c r="M124" s="159"/>
      <c r="N124" s="160"/>
      <c r="O124" s="57"/>
      <c r="P124" s="57"/>
      <c r="Q124" s="57"/>
      <c r="R124" s="57"/>
      <c r="S124" s="57"/>
      <c r="T124" s="58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6" t="s">
        <v>130</v>
      </c>
      <c r="AU124" s="16" t="s">
        <v>86</v>
      </c>
    </row>
    <row r="125" spans="1:65" s="2" customFormat="1" ht="62.65" customHeight="1">
      <c r="A125" s="31"/>
      <c r="B125" s="142"/>
      <c r="C125" s="143" t="s">
        <v>128</v>
      </c>
      <c r="D125" s="143" t="s">
        <v>123</v>
      </c>
      <c r="E125" s="144" t="s">
        <v>360</v>
      </c>
      <c r="F125" s="145" t="s">
        <v>361</v>
      </c>
      <c r="G125" s="146" t="s">
        <v>134</v>
      </c>
      <c r="H125" s="147">
        <v>2.5</v>
      </c>
      <c r="I125" s="148"/>
      <c r="J125" s="149">
        <f>ROUND(I125*H125,2)</f>
        <v>0</v>
      </c>
      <c r="K125" s="145" t="s">
        <v>127</v>
      </c>
      <c r="L125" s="32"/>
      <c r="M125" s="150" t="s">
        <v>1</v>
      </c>
      <c r="N125" s="151" t="s">
        <v>43</v>
      </c>
      <c r="O125" s="57"/>
      <c r="P125" s="152">
        <f>O125*H125</f>
        <v>0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4" t="s">
        <v>128</v>
      </c>
      <c r="AT125" s="154" t="s">
        <v>123</v>
      </c>
      <c r="AU125" s="154" t="s">
        <v>86</v>
      </c>
      <c r="AY125" s="16" t="s">
        <v>120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6" t="s">
        <v>86</v>
      </c>
      <c r="BK125" s="155">
        <f>ROUND(I125*H125,2)</f>
        <v>0</v>
      </c>
      <c r="BL125" s="16" t="s">
        <v>128</v>
      </c>
      <c r="BM125" s="154" t="s">
        <v>362</v>
      </c>
    </row>
    <row r="126" spans="1:65" s="2" customFormat="1" ht="37.9" customHeight="1">
      <c r="A126" s="31"/>
      <c r="B126" s="142"/>
      <c r="C126" s="143" t="s">
        <v>121</v>
      </c>
      <c r="D126" s="143" t="s">
        <v>123</v>
      </c>
      <c r="E126" s="144" t="s">
        <v>363</v>
      </c>
      <c r="F126" s="145" t="s">
        <v>364</v>
      </c>
      <c r="G126" s="146" t="s">
        <v>351</v>
      </c>
      <c r="H126" s="195">
        <v>0.2</v>
      </c>
      <c r="I126" s="148"/>
      <c r="J126" s="149">
        <f>ROUND(I126*H126,2)</f>
        <v>0</v>
      </c>
      <c r="K126" s="145" t="s">
        <v>127</v>
      </c>
      <c r="L126" s="32"/>
      <c r="M126" s="150" t="s">
        <v>1</v>
      </c>
      <c r="N126" s="151" t="s">
        <v>43</v>
      </c>
      <c r="O126" s="57"/>
      <c r="P126" s="152">
        <f>O126*H126</f>
        <v>0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4" t="s">
        <v>128</v>
      </c>
      <c r="AT126" s="154" t="s">
        <v>123</v>
      </c>
      <c r="AU126" s="154" t="s">
        <v>86</v>
      </c>
      <c r="AY126" s="16" t="s">
        <v>120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6" t="s">
        <v>86</v>
      </c>
      <c r="BK126" s="155">
        <f>ROUND(I126*H126,2)</f>
        <v>0</v>
      </c>
      <c r="BL126" s="16" t="s">
        <v>128</v>
      </c>
      <c r="BM126" s="154" t="s">
        <v>365</v>
      </c>
    </row>
    <row r="127" spans="1:65" s="2" customFormat="1" ht="68.25">
      <c r="A127" s="31"/>
      <c r="B127" s="32"/>
      <c r="C127" s="31"/>
      <c r="D127" s="156" t="s">
        <v>130</v>
      </c>
      <c r="E127" s="31"/>
      <c r="F127" s="157" t="s">
        <v>366</v>
      </c>
      <c r="G127" s="31"/>
      <c r="H127" s="31"/>
      <c r="I127" s="158"/>
      <c r="J127" s="31"/>
      <c r="K127" s="31"/>
      <c r="L127" s="32"/>
      <c r="M127" s="159"/>
      <c r="N127" s="160"/>
      <c r="O127" s="57"/>
      <c r="P127" s="57"/>
      <c r="Q127" s="57"/>
      <c r="R127" s="57"/>
      <c r="S127" s="57"/>
      <c r="T127" s="58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6" t="s">
        <v>130</v>
      </c>
      <c r="AU127" s="16" t="s">
        <v>86</v>
      </c>
    </row>
    <row r="128" spans="1:65" s="2" customFormat="1" ht="49.15" customHeight="1">
      <c r="A128" s="31"/>
      <c r="B128" s="142"/>
      <c r="C128" s="143" t="s">
        <v>155</v>
      </c>
      <c r="D128" s="143" t="s">
        <v>123</v>
      </c>
      <c r="E128" s="144" t="s">
        <v>367</v>
      </c>
      <c r="F128" s="145" t="s">
        <v>368</v>
      </c>
      <c r="G128" s="146" t="s">
        <v>134</v>
      </c>
      <c r="H128" s="147">
        <v>2.5</v>
      </c>
      <c r="I128" s="148"/>
      <c r="J128" s="149">
        <f>ROUND(I128*H128,2)</f>
        <v>0</v>
      </c>
      <c r="K128" s="145" t="s">
        <v>127</v>
      </c>
      <c r="L128" s="32"/>
      <c r="M128" s="150" t="s">
        <v>1</v>
      </c>
      <c r="N128" s="151" t="s">
        <v>43</v>
      </c>
      <c r="O128" s="57"/>
      <c r="P128" s="152">
        <f>O128*H128</f>
        <v>0</v>
      </c>
      <c r="Q128" s="152">
        <v>0</v>
      </c>
      <c r="R128" s="152">
        <f>Q128*H128</f>
        <v>0</v>
      </c>
      <c r="S128" s="152">
        <v>0</v>
      </c>
      <c r="T128" s="153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4" t="s">
        <v>128</v>
      </c>
      <c r="AT128" s="154" t="s">
        <v>123</v>
      </c>
      <c r="AU128" s="154" t="s">
        <v>86</v>
      </c>
      <c r="AY128" s="16" t="s">
        <v>120</v>
      </c>
      <c r="BE128" s="155">
        <f>IF(N128="základní",J128,0)</f>
        <v>0</v>
      </c>
      <c r="BF128" s="155">
        <f>IF(N128="snížená",J128,0)</f>
        <v>0</v>
      </c>
      <c r="BG128" s="155">
        <f>IF(N128="zákl. přenesená",J128,0)</f>
        <v>0</v>
      </c>
      <c r="BH128" s="155">
        <f>IF(N128="sníž. přenesená",J128,0)</f>
        <v>0</v>
      </c>
      <c r="BI128" s="155">
        <f>IF(N128="nulová",J128,0)</f>
        <v>0</v>
      </c>
      <c r="BJ128" s="16" t="s">
        <v>86</v>
      </c>
      <c r="BK128" s="155">
        <f>ROUND(I128*H128,2)</f>
        <v>0</v>
      </c>
      <c r="BL128" s="16" t="s">
        <v>128</v>
      </c>
      <c r="BM128" s="154" t="s">
        <v>369</v>
      </c>
    </row>
    <row r="129" spans="1:65" s="2" customFormat="1" ht="37.9" customHeight="1">
      <c r="A129" s="31"/>
      <c r="B129" s="142"/>
      <c r="C129" s="143" t="s">
        <v>163</v>
      </c>
      <c r="D129" s="143" t="s">
        <v>123</v>
      </c>
      <c r="E129" s="144" t="s">
        <v>370</v>
      </c>
      <c r="F129" s="145" t="s">
        <v>371</v>
      </c>
      <c r="G129" s="146" t="s">
        <v>351</v>
      </c>
      <c r="H129" s="195">
        <v>0.9</v>
      </c>
      <c r="I129" s="148"/>
      <c r="J129" s="149">
        <f>ROUND(I129*H129,2)</f>
        <v>0</v>
      </c>
      <c r="K129" s="145" t="s">
        <v>127</v>
      </c>
      <c r="L129" s="32"/>
      <c r="M129" s="150" t="s">
        <v>1</v>
      </c>
      <c r="N129" s="151" t="s">
        <v>43</v>
      </c>
      <c r="O129" s="57"/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4" t="s">
        <v>128</v>
      </c>
      <c r="AT129" s="154" t="s">
        <v>123</v>
      </c>
      <c r="AU129" s="154" t="s">
        <v>86</v>
      </c>
      <c r="AY129" s="16" t="s">
        <v>120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6" t="s">
        <v>86</v>
      </c>
      <c r="BK129" s="155">
        <f>ROUND(I129*H129,2)</f>
        <v>0</v>
      </c>
      <c r="BL129" s="16" t="s">
        <v>128</v>
      </c>
      <c r="BM129" s="154" t="s">
        <v>372</v>
      </c>
    </row>
    <row r="130" spans="1:65" s="2" customFormat="1" ht="68.25">
      <c r="A130" s="31"/>
      <c r="B130" s="32"/>
      <c r="C130" s="31"/>
      <c r="D130" s="156" t="s">
        <v>130</v>
      </c>
      <c r="E130" s="31"/>
      <c r="F130" s="157" t="s">
        <v>373</v>
      </c>
      <c r="G130" s="31"/>
      <c r="H130" s="31"/>
      <c r="I130" s="158"/>
      <c r="J130" s="31"/>
      <c r="K130" s="31"/>
      <c r="L130" s="32"/>
      <c r="M130" s="159"/>
      <c r="N130" s="160"/>
      <c r="O130" s="57"/>
      <c r="P130" s="57"/>
      <c r="Q130" s="57"/>
      <c r="R130" s="57"/>
      <c r="S130" s="57"/>
      <c r="T130" s="58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130</v>
      </c>
      <c r="AU130" s="16" t="s">
        <v>86</v>
      </c>
    </row>
    <row r="131" spans="1:65" s="2" customFormat="1" ht="16.5" customHeight="1">
      <c r="A131" s="31"/>
      <c r="B131" s="142"/>
      <c r="C131" s="143" t="s">
        <v>170</v>
      </c>
      <c r="D131" s="143" t="s">
        <v>123</v>
      </c>
      <c r="E131" s="144" t="s">
        <v>374</v>
      </c>
      <c r="F131" s="145" t="s">
        <v>375</v>
      </c>
      <c r="G131" s="146" t="s">
        <v>351</v>
      </c>
      <c r="H131" s="195">
        <v>0.4</v>
      </c>
      <c r="I131" s="148"/>
      <c r="J131" s="149">
        <f>ROUND(I131*H131,2)</f>
        <v>0</v>
      </c>
      <c r="K131" s="145" t="s">
        <v>127</v>
      </c>
      <c r="L131" s="32"/>
      <c r="M131" s="150" t="s">
        <v>1</v>
      </c>
      <c r="N131" s="151" t="s">
        <v>43</v>
      </c>
      <c r="O131" s="57"/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4" t="s">
        <v>128</v>
      </c>
      <c r="AT131" s="154" t="s">
        <v>123</v>
      </c>
      <c r="AU131" s="154" t="s">
        <v>86</v>
      </c>
      <c r="AY131" s="16" t="s">
        <v>120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16" t="s">
        <v>86</v>
      </c>
      <c r="BK131" s="155">
        <f>ROUND(I131*H131,2)</f>
        <v>0</v>
      </c>
      <c r="BL131" s="16" t="s">
        <v>128</v>
      </c>
      <c r="BM131" s="154" t="s">
        <v>376</v>
      </c>
    </row>
    <row r="132" spans="1:65" s="2" customFormat="1" ht="68.25">
      <c r="A132" s="31"/>
      <c r="B132" s="32"/>
      <c r="C132" s="31"/>
      <c r="D132" s="156" t="s">
        <v>130</v>
      </c>
      <c r="E132" s="31"/>
      <c r="F132" s="157" t="s">
        <v>377</v>
      </c>
      <c r="G132" s="31"/>
      <c r="H132" s="31"/>
      <c r="I132" s="158"/>
      <c r="J132" s="31"/>
      <c r="K132" s="31"/>
      <c r="L132" s="32"/>
      <c r="M132" s="196"/>
      <c r="N132" s="197"/>
      <c r="O132" s="187"/>
      <c r="P132" s="187"/>
      <c r="Q132" s="187"/>
      <c r="R132" s="187"/>
      <c r="S132" s="187"/>
      <c r="T132" s="198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6" t="s">
        <v>130</v>
      </c>
      <c r="AU132" s="16" t="s">
        <v>86</v>
      </c>
    </row>
    <row r="133" spans="1:65" s="2" customFormat="1" ht="6.95" customHeight="1">
      <c r="A133" s="31"/>
      <c r="B133" s="46"/>
      <c r="C133" s="47"/>
      <c r="D133" s="47"/>
      <c r="E133" s="47"/>
      <c r="F133" s="47"/>
      <c r="G133" s="47"/>
      <c r="H133" s="47"/>
      <c r="I133" s="47"/>
      <c r="J133" s="47"/>
      <c r="K133" s="47"/>
      <c r="L133" s="32"/>
      <c r="M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</sheetData>
  <autoFilter ref="C116:K13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Oprava odvodnění,...</vt:lpstr>
      <vt:lpstr>SO 02 - Oprava železniční...</vt:lpstr>
      <vt:lpstr>VON - Oprava traťového ús...</vt:lpstr>
      <vt:lpstr>'Rekapitulace stavby'!Názvy_tisku</vt:lpstr>
      <vt:lpstr>'SO 01 - Oprava odvodnění,...'!Názvy_tisku</vt:lpstr>
      <vt:lpstr>'SO 02 - Oprava železniční...'!Názvy_tisku</vt:lpstr>
      <vt:lpstr>'VON - Oprava traťového ús...'!Názvy_tisku</vt:lpstr>
      <vt:lpstr>'Rekapitulace stavby'!Oblast_tisku</vt:lpstr>
      <vt:lpstr>'SO 01 - Oprava odvodnění,...'!Oblast_tisku</vt:lpstr>
      <vt:lpstr>'SO 02 - Oprava železniční...'!Oblast_tisku</vt:lpstr>
      <vt:lpstr>'VON - Oprava traťového ús...'!Oblast_tisku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Fiedor Jiří</cp:lastModifiedBy>
  <dcterms:created xsi:type="dcterms:W3CDTF">2023-02-07T08:16:43Z</dcterms:created>
  <dcterms:modified xsi:type="dcterms:W3CDTF">2023-02-07T08:19:08Z</dcterms:modified>
</cp:coreProperties>
</file>